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6745" yWindow="-15" windowWidth="26655" windowHeight="12060" activeTab="1"/>
  </bookViews>
  <sheets>
    <sheet name="Лист1" sheetId="1" r:id="rId1"/>
    <sheet name="Лист2" sheetId="2" r:id="rId2"/>
    <sheet name="Лист3" sheetId="3" r:id="rId3"/>
  </sheets>
  <definedNames>
    <definedName name="_xlnm._FilterDatabase" localSheetId="0" hidden="1">Лист1!$A$5:$K$83</definedName>
    <definedName name="_xlnm.Print_Area" localSheetId="1">Лист2!$A$1:$L$84</definedName>
  </definedNames>
  <calcPr calcId="144525"/>
</workbook>
</file>

<file path=xl/calcChain.xml><?xml version="1.0" encoding="utf-8"?>
<calcChain xmlns="http://schemas.openxmlformats.org/spreadsheetml/2006/main">
  <c r="C84" i="2" l="1"/>
  <c r="D83" i="1" l="1"/>
  <c r="J41" i="1" l="1"/>
  <c r="E41" i="1" s="1"/>
  <c r="F61" i="1"/>
  <c r="E61" i="1" s="1"/>
  <c r="F64" i="1" l="1"/>
  <c r="J73" i="1"/>
  <c r="J72" i="1"/>
  <c r="J71" i="1"/>
  <c r="F47" i="1"/>
  <c r="F75" i="1"/>
  <c r="J46" i="1"/>
  <c r="E46" i="1" s="1"/>
  <c r="F44" i="1"/>
  <c r="J22" i="1"/>
  <c r="J21" i="1"/>
  <c r="E21" i="1" s="1"/>
  <c r="J8" i="1" l="1"/>
  <c r="E8" i="1" s="1"/>
  <c r="J7" i="1"/>
  <c r="F35" i="1" l="1"/>
  <c r="F34" i="1"/>
  <c r="F33" i="1"/>
  <c r="F32" i="1"/>
  <c r="F19" i="1"/>
  <c r="F81" i="1" l="1"/>
  <c r="E81" i="1" s="1"/>
  <c r="H77" i="1"/>
  <c r="G79" i="1"/>
  <c r="E79" i="1" s="1"/>
  <c r="G78" i="1"/>
  <c r="E78" i="1" s="1"/>
  <c r="F80" i="1"/>
  <c r="E80" i="1" s="1"/>
  <c r="G14" i="1"/>
  <c r="E14" i="1" s="1"/>
  <c r="F13" i="1"/>
  <c r="E13" i="1" s="1"/>
  <c r="K74" i="1" l="1"/>
  <c r="G70" i="1"/>
  <c r="G69" i="1"/>
  <c r="F68" i="1"/>
  <c r="F67" i="1"/>
  <c r="F66" i="1"/>
  <c r="F65" i="1"/>
  <c r="G63" i="1"/>
  <c r="G62" i="1"/>
  <c r="F59" i="1"/>
  <c r="F58" i="1"/>
  <c r="F57" i="1"/>
  <c r="F55" i="1"/>
  <c r="F54" i="1"/>
  <c r="F53" i="1"/>
  <c r="F52" i="1"/>
  <c r="F51" i="1"/>
  <c r="F48" i="1"/>
  <c r="E48" i="1" s="1"/>
  <c r="F45" i="1"/>
  <c r="E45" i="1" s="1"/>
  <c r="F36" i="1"/>
  <c r="F30" i="1"/>
  <c r="F29" i="1"/>
  <c r="F27" i="1"/>
  <c r="F25" i="1"/>
  <c r="F24" i="1"/>
  <c r="F23" i="1"/>
  <c r="F18" i="1"/>
  <c r="F17" i="1"/>
  <c r="E17" i="1" s="1"/>
  <c r="B17" i="1" s="1"/>
  <c r="F12" i="1"/>
  <c r="E12" i="1" s="1"/>
  <c r="F11" i="1"/>
  <c r="F10" i="1"/>
  <c r="E74" i="1" l="1"/>
  <c r="E73" i="1"/>
  <c r="E72" i="1"/>
  <c r="E71" i="1"/>
  <c r="E70" i="1"/>
  <c r="E69" i="1"/>
  <c r="E68" i="1"/>
  <c r="E67" i="1"/>
  <c r="E66" i="1"/>
  <c r="E65" i="1"/>
  <c r="E64" i="1"/>
  <c r="E63" i="1"/>
  <c r="E62" i="1"/>
  <c r="B61" i="1" l="1"/>
  <c r="E43" i="1"/>
  <c r="E42" i="1"/>
  <c r="B42" i="1" s="1"/>
  <c r="C42" i="1" l="1"/>
  <c r="C17" i="1"/>
  <c r="C16" i="1"/>
  <c r="C15" i="1"/>
  <c r="E40" i="1" l="1"/>
  <c r="E39" i="1"/>
  <c r="E38" i="1"/>
  <c r="E37" i="1"/>
  <c r="E36" i="1"/>
  <c r="E35" i="1"/>
  <c r="E34" i="1"/>
  <c r="E33" i="1"/>
  <c r="E32" i="1"/>
  <c r="E31" i="1"/>
  <c r="E30" i="1"/>
  <c r="E29" i="1"/>
  <c r="E28" i="1"/>
  <c r="E27" i="1"/>
  <c r="E26" i="1"/>
  <c r="E25" i="1"/>
  <c r="E24" i="1"/>
  <c r="E23" i="1"/>
  <c r="E22" i="1"/>
  <c r="E20" i="1"/>
  <c r="E19" i="1"/>
  <c r="E18" i="1"/>
  <c r="B29" i="1" l="1"/>
  <c r="B37" i="1"/>
  <c r="C37" i="1" s="1"/>
  <c r="B32" i="1"/>
  <c r="C32" i="1" s="1"/>
  <c r="B36" i="1"/>
  <c r="C36" i="1" s="1"/>
  <c r="B18" i="1"/>
  <c r="C18" i="1" s="1"/>
  <c r="C29" i="1"/>
  <c r="B23" i="1"/>
  <c r="C23" i="1" s="1"/>
  <c r="E60" i="1"/>
  <c r="E59" i="1"/>
  <c r="E58" i="1"/>
  <c r="E57" i="1"/>
  <c r="E56" i="1"/>
  <c r="B56" i="1" s="1"/>
  <c r="C56" i="1" s="1"/>
  <c r="E55" i="1"/>
  <c r="E54" i="1"/>
  <c r="E53" i="1"/>
  <c r="E52" i="1"/>
  <c r="B52" i="1" s="1"/>
  <c r="B54" i="1" l="1"/>
  <c r="B57" i="1"/>
  <c r="C57" i="1" s="1"/>
  <c r="C52" i="1"/>
  <c r="C54" i="1"/>
  <c r="E11" i="1"/>
  <c r="B43" i="1"/>
  <c r="C43" i="1" s="1"/>
  <c r="E44" i="1"/>
  <c r="E47" i="1"/>
  <c r="E49" i="1"/>
  <c r="B49" i="1" s="1"/>
  <c r="C49" i="1" s="1"/>
  <c r="E50" i="1"/>
  <c r="B50" i="1" s="1"/>
  <c r="C50" i="1" s="1"/>
  <c r="E51" i="1"/>
  <c r="E75" i="1"/>
  <c r="B75" i="1" s="1"/>
  <c r="E76" i="1"/>
  <c r="B76" i="1" s="1"/>
  <c r="E77" i="1"/>
  <c r="B77" i="1" s="1"/>
  <c r="C77" i="1" s="1"/>
  <c r="E82" i="1"/>
  <c r="B82" i="1" s="1"/>
  <c r="C82" i="1" s="1"/>
  <c r="B47" i="1" l="1"/>
  <c r="C47" i="1" s="1"/>
  <c r="B51" i="1"/>
  <c r="C51" i="1" s="1"/>
  <c r="B44" i="1"/>
  <c r="C44" i="1" s="1"/>
  <c r="C76" i="1"/>
  <c r="C75" i="1"/>
  <c r="B60" i="1"/>
  <c r="C60" i="1" s="1"/>
  <c r="B83" i="1" l="1"/>
  <c r="E16" i="1"/>
  <c r="E15" i="1"/>
  <c r="E10" i="1"/>
  <c r="B10" i="1" s="1"/>
  <c r="C10" i="1" s="1"/>
  <c r="E9" i="1"/>
  <c r="B9" i="1" s="1"/>
  <c r="C9" i="1" s="1"/>
  <c r="E7" i="1"/>
  <c r="B7" i="1" s="1"/>
  <c r="C7" i="1" s="1"/>
  <c r="E6" i="1"/>
  <c r="B6" i="1" l="1"/>
  <c r="C6" i="1" s="1"/>
</calcChain>
</file>

<file path=xl/sharedStrings.xml><?xml version="1.0" encoding="utf-8"?>
<sst xmlns="http://schemas.openxmlformats.org/spreadsheetml/2006/main" count="301" uniqueCount="177">
  <si>
    <t>Алнашский</t>
  </si>
  <si>
    <t>Балезинский</t>
  </si>
  <si>
    <t>Вавожский</t>
  </si>
  <si>
    <t>Воткинский</t>
  </si>
  <si>
    <t>Глазовский</t>
  </si>
  <si>
    <t>Граховский</t>
  </si>
  <si>
    <t>Дебеский</t>
  </si>
  <si>
    <t>Завьяловский</t>
  </si>
  <si>
    <t>Игринский</t>
  </si>
  <si>
    <t>Камбарский</t>
  </si>
  <si>
    <t>Каракулинский</t>
  </si>
  <si>
    <t>Кезский</t>
  </si>
  <si>
    <t>Кизнерский</t>
  </si>
  <si>
    <t>Киясовский</t>
  </si>
  <si>
    <t>Красногорский</t>
  </si>
  <si>
    <t>М.Пургинский</t>
  </si>
  <si>
    <t>Можгинский</t>
  </si>
  <si>
    <t>Сарапульский</t>
  </si>
  <si>
    <t>Селтинский</t>
  </si>
  <si>
    <t>Сюмсинский</t>
  </si>
  <si>
    <t>Увинский</t>
  </si>
  <si>
    <t>Шарканский</t>
  </si>
  <si>
    <t>Юкаменский</t>
  </si>
  <si>
    <t>Як.Бодьинский</t>
  </si>
  <si>
    <t>Ярский</t>
  </si>
  <si>
    <t>Ижевск</t>
  </si>
  <si>
    <t>Сарапул</t>
  </si>
  <si>
    <t>Воткинск</t>
  </si>
  <si>
    <t>Глазов</t>
  </si>
  <si>
    <t>Можга</t>
  </si>
  <si>
    <t>Итого по Удмуртии</t>
  </si>
  <si>
    <t>ПВОО</t>
  </si>
  <si>
    <t>ХОО</t>
  </si>
  <si>
    <t>РОО</t>
  </si>
  <si>
    <t>ТС</t>
  </si>
  <si>
    <t>ОМПЛ</t>
  </si>
  <si>
    <t>БОО</t>
  </si>
  <si>
    <t>Район</t>
  </si>
  <si>
    <t>Наименование юбъекта</t>
  </si>
  <si>
    <t>Коллективный риск (математическое ожидание потерь) - ожидаемое количество пострадавших (погибших) людей (персрнала и населения) в результате возможных аварий (ЧС) за определенное время (год), чел/год</t>
  </si>
  <si>
    <t xml:space="preserve">Участок предварительной подготовки нефти Архангельского нефтяного месторождения </t>
  </si>
  <si>
    <t>Площадка компрессорной станции «Вавожская» Увинского  линейного производственного управления магистральных газопроводов</t>
  </si>
  <si>
    <t>Участок предварительной подготовки нефти Центрального месторождения нефти</t>
  </si>
  <si>
    <t>Площадка компрессорной станции « КС Игринская» Воткинского линейного производственного управления магистральных газопроводов</t>
  </si>
  <si>
    <t>Пункт подготовки и сбора нефти Лудошурского нефтяного месторождения</t>
  </si>
  <si>
    <t>Участок предварительной подготовки нефти Киенгопского нефтяного месторождения</t>
  </si>
  <si>
    <t>Площадка станции насосной «Киенгоп» магистрального нефтепровода «Киенгоп - Набережные Челны»</t>
  </si>
  <si>
    <t>УППН Ижевского нефтяного меторождения</t>
  </si>
  <si>
    <t>УППН Гремихинского нефтяного меторождения</t>
  </si>
  <si>
    <t>Станция газораспределительная</t>
  </si>
  <si>
    <t>Площадка цеха "Радиотрансляционная станция г. Ижевск"</t>
  </si>
  <si>
    <t>Аэропорт "Ижевск"</t>
  </si>
  <si>
    <t>ППСН Красногорского нефтяного месторождения</t>
  </si>
  <si>
    <t>ППСН Лозолюкско-Зуринского нефтяного месторождения</t>
  </si>
  <si>
    <t>УППН Чутырского нефтяного месторождения</t>
  </si>
  <si>
    <t>Площадка насосной станции №2 Чутырского нефтяного месторождения</t>
  </si>
  <si>
    <t>Площадка станции насосной "Арлеть" магистральных нефтепроводов "Холмогоры-Клин", "Сургут-Полоцк"</t>
  </si>
  <si>
    <t>Площадка нефтебазы по хранению и перевалке нефти и нефтепродуктов (Камбарская нефтебаза)</t>
  </si>
  <si>
    <t>Склад ГСМ</t>
  </si>
  <si>
    <t>Станция газораспределительная "Камбарка" в/ч 35776</t>
  </si>
  <si>
    <t>УППН "Вятка"</t>
  </si>
  <si>
    <t>Система межпромысловых трубопроводов УППН "Вятка" - ППСН "Ашит"</t>
  </si>
  <si>
    <t>УППН "Новоселки"</t>
  </si>
  <si>
    <t>УППН (установка предварительного сброса воды) Пограничного месторождения нефти</t>
  </si>
  <si>
    <t>ППСН Кезского нефтяного месторождения</t>
  </si>
  <si>
    <t>Склад объектов спецхимии в/ч 55498</t>
  </si>
  <si>
    <t>Площадка утилизации спецхимии в/ч 55498</t>
  </si>
  <si>
    <t>Полигон захоронения отходов переработки спецхимии в/ч 55498</t>
  </si>
  <si>
    <t>Автоматическая газораспределительная станция в/ч 55498</t>
  </si>
  <si>
    <t>Площадка предприятия</t>
  </si>
  <si>
    <t>Склад сырьевой (цех 11)</t>
  </si>
  <si>
    <t>Склад сырьевой (корп. № 752 цех 54)</t>
  </si>
  <si>
    <t>Участок литейный черных и цветных металлов</t>
  </si>
  <si>
    <t>Сеть газопотребления ТЭЦ</t>
  </si>
  <si>
    <t>Площадка насосной станции (пункт сдачи продукции «Малая Пурга»)</t>
  </si>
  <si>
    <t>Площадка станции насосной «Малая Пурга» магистрального нефтепровода «Киенгоп - Набережные Челны»</t>
  </si>
  <si>
    <t>Площадка ПТ 500 КВ «Удмуртская»</t>
  </si>
  <si>
    <t>Подземное хранилище газа филиала ООО «Газпром ПХГ» «Карашурское управления подземного хранилища газа»</t>
  </si>
  <si>
    <t>Площадка компрессорной станции и склад ГСМ компрессорной станции «КС Агрызская» Можгинского линейного производственного управления магистральных газопроводов</t>
  </si>
  <si>
    <t>Участок предварительной подготовки нефти Ельниковского нефтяного месторождения</t>
  </si>
  <si>
    <t>Площадка станции насосной «Сюмси» магистральных нефтепроводов «Холмогоры-Клин», «Сургут-Полоцк»</t>
  </si>
  <si>
    <t>Ижевская нефтебаза ООО "Лукойл-Пермнефтепродукт"</t>
  </si>
  <si>
    <t>Склад сырьевой (аммиака)</t>
  </si>
  <si>
    <t>Склад сырьевой (кислоты)</t>
  </si>
  <si>
    <t>Цех электросталеплавильный</t>
  </si>
  <si>
    <t>Ижевская ТЭЦ-1, мазутное хозяйство. Резервуарный парк внутреннего мазутного хозяйства</t>
  </si>
  <si>
    <t>Резервуарный парк внутреннего мазутного хозяйства, где размещены РВС-10000м3</t>
  </si>
  <si>
    <t>Ижевская ТЭЦ-1, мазутное хозяйство</t>
  </si>
  <si>
    <t>Склад хлора станции подготовки воды "Пруд-Ижевск"</t>
  </si>
  <si>
    <t>Склад хлора станции подготовки воды "Кама-Ижевск"</t>
  </si>
  <si>
    <t>Територия телерадиовещательной компани "Удмуртия"</t>
  </si>
  <si>
    <t>Аэродром "Пирогово"</t>
  </si>
  <si>
    <t>Территория ж/д станции "Ижевск" Горьковской ж/д</t>
  </si>
  <si>
    <t>Здание ТРЦ "Петровский"</t>
  </si>
  <si>
    <t>Сарапульская ТЭЦ, мазутное хозяйство</t>
  </si>
  <si>
    <t>Площадка цеха  «Радиотрансляционная станция 
г. Ижевск»</t>
  </si>
  <si>
    <t>Территория железнодорожной станции «Балезино» Горьковской железной дороги</t>
  </si>
  <si>
    <t>Участок предварительной  подготовки нефти Мишкинского нефтяного месторождения</t>
  </si>
  <si>
    <t>Пункт подготовки и сбора нефти Черновского месторождения нефти</t>
  </si>
  <si>
    <t>Склад взрывчатых материалов обособленного подразделения ВМЗ</t>
  </si>
  <si>
    <t>Площадка компрессорной станции «КС Воткинская» Воткинского линейного производственного управления магистральных газопроводов</t>
  </si>
  <si>
    <t>Территория склада хлора</t>
  </si>
  <si>
    <t>Площадка станции насосной «Дебесы» магистральных нефтепроводов «Холмогоры-Клин», «Сургут-Полоцк»</t>
  </si>
  <si>
    <t>Площадка цеха "Радиотрансляционная станция п. Кизнер"</t>
  </si>
  <si>
    <t>Приложение №1</t>
  </si>
  <si>
    <t>Коллективный риск - ожидаемое количество пострадавших (погибших) людей (персрнала и населения) в результате возможных аварий (ЧС) на территории муниципальных образований Удмуртской Республики в 2016 году</t>
  </si>
  <si>
    <t>к исх. от  25.11.2016 г. №6973-3-1-7</t>
  </si>
  <si>
    <t>Ижевская ТЭЦ-2, мазутное хозяйство</t>
  </si>
  <si>
    <t>взрыв в пространстве резервуара – полное разрушение резервуара с мазутом или гильотинное разрушение технологических трубопроводов или оборудования мазутонасосной – выброс всего объема мазута, находящегося в технологическом блоке – разлив мазута в обвалование или на территории ТЭЦ – горение пролива – воздействие теплового излучения горения пролива – ликвидация аварии.</t>
  </si>
  <si>
    <t>Характристика  сценария развития техногенной ЧС</t>
  </si>
  <si>
    <t>Характристика  сценария развития природной ЧС</t>
  </si>
  <si>
    <t xml:space="preserve">Полное разрушение контейнера с жидким хлором – вскипание хлора – образование пароаэрозольного облака – распространение хлорного облака по территории объекта – попадание в зону облака персонала СПВ «Кама-Ижевск» – интоксикация людей – распространение облака по розе ветров к ближайшим населенным пунктам – попадание населения в зону облака – интоксикация населения. </t>
  </si>
  <si>
    <t>Разгерметизация резервуаров и сливно-наливной арматуры может произойти вследствие отказа оборудования связанной с нарушением технического регламента эксплуатации или технологического дефекта. Также разгерметизация резервуаров может произойти в следствии пожара или взрыва паро-газовоздушной смеси.</t>
  </si>
  <si>
    <t xml:space="preserve">Выброс газа без воспламенения – образование ГВС – наличие источника зажигания – взрыв ГВС – образование в верхних слоях вещества угольной пыли – вследствие взрыва – образование пылевоздушной смеси – взрыв пылевоздушной смеси – травмы персонала </t>
  </si>
  <si>
    <t>С пожар в одном резервуаре.
При взрыве паровоздушной смеси происходит частичный или полный отрыв крыши резервуара и нефть воспламеняется на всей свободной поверхности. Горение нефти первоначально на свободной поверхности будет происходить сравнительно спокойно</t>
  </si>
  <si>
    <t>Пожар  в резервуаре обычно начинаются со взрыва паровоздушной смеси в газовом пространстве резервуара и срыва крыши или вспышки  богатой смеси без срыва крышки, но с нарушением целостности ее отдельных мест. Сила взрыва, как правило, большая у тех резервуаров, где имеется большое газовое пространство, заполненное смесью паров нефтепродуктов с воздухом. При взрыве паровоздушной смеси происходит частичный или полный отрыв крыши и воспламенение жидкости на всей свободной поверхности.</t>
  </si>
  <si>
    <t xml:space="preserve">Пожар  в резервуаре обычно начинаются со взрыва паровоздушной смеси в газовом пространстве резервуара и срыва крыши или вспышки  богатой смеси без срыва крышки, но с нарушением целостности ее отдельных мест. Сила взрыва, как правило, большая у тех резервуаров, где имеется большое газовое пространство, заполненное смесью паров нефтепродуктов с воздухом. </t>
  </si>
  <si>
    <t>полное разрушение емкостного оборудования, истечение нефти и образование разлива, испарение нефти и образование облака ТВС, распространение облака + источник зажигания, взрыв облака ТВС, барическое и термическое поражение людей, повреждение сооружений и оборудования, образование облака продуктов сгорания, загрязнение окружающей среды.</t>
  </si>
  <si>
    <t>Пожар  в резервуаре обычно начинаются со взрыва паровоздушной смеси в газовом пространстве резервуара и срыва крыши или вспышки  богатой смеси без срыва крышки, но с нарушением целостности ее отдельных мест. Сила взрыва, как правило, большая у тех резервуаров, где имеется большое газовое пространство, заполненное смесью паров нефтепродуктов с воздухом. При взрыве паровоздушной смеси происходит частичный или полный отрыв крыши и воспламенение жидкости на всей свободной поверхности. Горение нефтепродукта на свободной поверхности будет происходить сравнительно спокойно</t>
  </si>
  <si>
    <t>разгерметизация технологического трубопровода при перекачке нефти, образование разлива нефти из отверстия («свищ») на площадку, образование пролива, пожар пролива.</t>
  </si>
  <si>
    <t>Разгерметизация технологического оборудования (утечка через коррозионный свищ, некачественный сварной шов, неплотности разъемных соединений, запорной арматуры) – растекание нефти по подстилающей поверхности – возгорание от случайного источника воспламенения – пожар разлития.</t>
  </si>
  <si>
    <t xml:space="preserve">Разгерметизация технологического оборудования (утечка через коррозионный свищ, некачественный сварной шов, неплотности разъемных соединений, запорной арматуры) – растекание нефти по подстилающей поверхности – возгорание от случайного источника воспламенения – пожар разлития. </t>
  </si>
  <si>
    <t xml:space="preserve">возможны столкновения и опрокидывания цистерн с СУГ, ЛВЖ, и ГЖ в результате нарушения правил перевозок и инструкций по проведению маневров с вагонами, содержащие опасные грузы. Анализ, происшедших на железных дорогах аварийных ситуаций показал, что каждая авария может иметь два принципиальных варианта развития:
       - авария, сопровождающая пожар (горение цистерн, горение вытекающего или разлитого продукта, других вагонов и стационарных сооружений и т.д.)
      - авария без пожара (опрокидывание вагонов, сход с путей, разлив или утечка опасных грузов и т.д.)
</t>
  </si>
  <si>
    <t xml:space="preserve">При взрыве паровоздушной смеси происходит частичный или полный отрыв крыши резервуара и нефтепродукт воспламеняется на всей свободной поверхности. Горение нефтепродукта первоначально на свободной поверхности будет происходить сравнительно спокойно. </t>
  </si>
  <si>
    <t>Наиболее опасный вариант развития аварии произойдет в результате взрыва помещения склада хлора и полного разрушения 9-ти контейнеров с хлором. Произойдет выброс хлора в окружающую среду в количестве 9 тонн.</t>
  </si>
  <si>
    <t xml:space="preserve">Выброс фрагментов трубы; истечение газа  из разорвавшегося 
Трубопровода газа и его возгорание; возникновение пожара в котловане; 
термическое воздействие на технологическое оборудование(установки 
АВО газа, пылеуловители, укрытия ГПА, надземные склады ГСМ и др.), 
а также людей, оказавшихся вне помещений; разрушение трубной обвязки 
АВО газа или ПУ под воздействием высокой температуры с 
воспламенением газа и развитием пожара на этих установках, пожар
 на складах ГСМ; получение незащищенными Людьми ожогов, травм 
от осколков и, возможно, их гибель    
</t>
  </si>
  <si>
    <t>разрыв газопровода  «вырывание» концов разрушенного газопровода из грунта на поверхность (как правило, «в слабонесущих» грунтах) с разлетом осколков трубы  истечение газа из газопровода в виде двух независимых высокоскоростных струй с одновременным образованием ударной воздушной волны  воспламенение истекающего газа с образованием двух настильных струй пламени попадание населения (жилых построек) в зону прямого или радиационного термического воздействия  получение людьми ожогов различной степени тяжести.</t>
  </si>
  <si>
    <t>разрыв газопровода  «вырывание» концов разрушенного газопровода из грунта на поверхность (как правило, «в слабонесущих» грунтах) с разлетом осколков трубы  истечение газа из газопровода в виде двух независимых высокоскоростных струй с одновременным образованием ударной воздушной волны  воспламенение истекающего газа с образованием двух настильных струй пламени попадание населения (жилых построек) в зону прямого или радиационного термического воздействия  получение людьми ожогов различной степени тяжести.*</t>
  </si>
  <si>
    <t>Разрушение трубы газопровода входного шлейфа КЦ-1, возникновение ударной волны с воспламенением истекающего газа</t>
  </si>
  <si>
    <t xml:space="preserve">террористические акты в здании вокзала, на посту ЭЦ, в административных зданиях, в пассажирских поездах дальнего и пригородного сообщения, в парках отстоя пассажирских и пригородных поездов ( ранжирных парках), в транзитных грузовых поездах и с вагонами находящимися на железнодорожных путях парков станции, на складе топлива;
- возможны сходы подвижного состава, как в поездах, так и при маневровой работе, пожары и всевозможные разрушения.
</t>
  </si>
  <si>
    <t xml:space="preserve">Существует вероятность возникновения ДТП на территории войсковой части. Число пострадавших при ДТП может составить до 20 человек.
Транспортировка пострадавших и погибших будет проводится в ЦРБ МО «Завьяловский район», РКБ № 1 г. Ижевск.
</t>
  </si>
  <si>
    <t xml:space="preserve">В связи с ограничением скоростного режима на территории ГТРК «Удмуртия»,  отдалением от транспортной магистрали на 150 м и ограниченным парком техники риск дорожно-транспортного происшествия минимален
</t>
  </si>
  <si>
    <t>Площадка цеха  «Радиотрансляционная станция 
п. Балезино»</t>
  </si>
  <si>
    <t xml:space="preserve">Наиболее опасный вариант развития аварии произойдет в результате взрыва помещения склада хлора и полного разрушения 9-ти контейнеров с хлором. Произойдет выброс хлора в окружающую среду в количестве 9 тонн. </t>
  </si>
  <si>
    <t>частичное разрушение резервуара с мазутом или технологических мазутопроводов или оборудования мазутонасосной – выброс мазута – разлив мазута в обваловании или на территории ТЭЦ – ликвидация аварии.</t>
  </si>
  <si>
    <t xml:space="preserve">При взрыве паровоздушной смеси происходит частичный или полный отрыв крыши резервуара и нефть воспламеняется на всей свободной поверхности. Горение нефти первоначально на свободной поверхности будет происходить сравнительно спокойно. </t>
  </si>
  <si>
    <t xml:space="preserve">При  взрыве  паровоздушной  смеси  происходит  частичный  или  полный  отрыв  крыши  резервуара  и  нефть  воспламеняется   на  всей  свободной  поверхности. Горение  нефти  первоначально  на  свободной  поверхности  будет  происходить  сравнительно  спокойно. </t>
  </si>
  <si>
    <t xml:space="preserve">Разгерметизация резервуаров и сливно-наливной арматуры может произойти вследствие отказа оборудования связанной с нарушением технического регламента эксплуатации или технологического дефекта. Также разгерметизация резервуаров может произойти в следствии пожара или взрыва паро-газовоздушной смеси.
</t>
  </si>
  <si>
    <t>Полная разгермитизация резервуара при минимальном содержании нефти - мгновенное воспламенение попутного газа - взрыв облака попутного газа, пожар разлития - барическое и термическое поражения людей и сооружений - гуманитарный и материальный ущерб</t>
  </si>
  <si>
    <t>При взрыве паровоздушной смеси происходит частичный или полный отрыв крыши резервуара и нефть воспламеняется на всей свободной поверхности. Горение нефти первоначально на свободной поверхности будет происходить сравнительно спокойно. *</t>
  </si>
  <si>
    <t>У цилиндрических горизонтальных, резервуаров при взрыве чаще всего разрушается днище, в результате чего жидкость разливается на значительную площадь, создается угроза соседним резервуарам и сооружениям. Состояние резервуара и его оборудования  после возникновения пожара определяет способ тушения и боевых действий подразделений.</t>
  </si>
  <si>
    <t>При возникновении аварии на РОО выход последствий ЧС за  границы предприятия маловероятен, риск возникновения ЧС локального характера сохраняется, в зону ЧС попадает город Глазов (население 96,6 тыс. чел)</t>
  </si>
  <si>
    <t>Повреждение (разрыв) газопровода после вводной задвижки в котельной ТЭЦ, выброс газа, образование газо-воздушной смеси – взрыв, возникновение ударной волны с воспламенением истекающего газа, образование факела d=1 м., длиной до 7 м.</t>
  </si>
  <si>
    <t>полное разрушение резервуара РВС-10000 с ГСМ – образование разлива – испарение паров ГСМ – образование облака ТВС – появление источника воспламенения – взрыв облака ТВС в обваловании – горение разлития – воздействие на людей, зданий и сооружений ударной волны, теплового излучения.</t>
  </si>
  <si>
    <t>полное разрушение резервуара РВС-10000 с бензином – образование разлива – испарение паров бензина – образование облака ТВС – появление источника воспламенения – взрыв облака ТВС в обваловании – горение разлития – воздействие на людей, зданий и сооружений ударной волны, теплового излучения.</t>
  </si>
  <si>
    <t xml:space="preserve">Разгерметизация насосно-компрессорных труб или устьевого оборудования;
Разрушение устьевой обвязки и формирование рассеянного факела или формирование свободного факела;
Загорание газового факела;
Возможное поражение людей под воздействием тепловых потоков, а также повреждение устьевых обвязок соседних скважин.
</t>
  </si>
  <si>
    <t xml:space="preserve">Падение контейнера при погрузочно-разгрузочных работах внутри склада хранения боеприпасов в производственном корпусе 1 (1А, 9)  разгерметизация 2 боеприпасов  пролив ОВ в контейнере и по площади пола испарение ОВ с поверхности пролива  повышение концентрации ОВ в помещении  автоматическое включение аварийной вентиляции  очистка вентиляционного воздуха на контактных аппаратах  выброс очищенного воздуха в атмосферу  рассеивание.
</t>
  </si>
  <si>
    <t>Пожар  в резервуаре обычно начинаются со взрыва паровоздушной смеси в газовом пространстве резервуара и срыва крыши или вспышки  богатой смеси без срыва крышки, но с нарушением целостности ее отдельных мест. Сила взрыва, как правило, большая у тех резервуаров, где имеется большое газовое пространство, заполненное смесью паров нефтепродуктов с воздухом. При взрыве паровоздушной смеси происходит частичный или полный отрыв крыши и воспламенение жидкости на всей свободной поверхности.***</t>
  </si>
  <si>
    <t>Существует вероятность возникновения ДТП на территории аэродрома.***</t>
  </si>
  <si>
    <t>Разгерметизация насосно-компрессорных труб или устьевого оборудования;
Разрушение устьевой обвязки и формирование рассеянного факела или формирование свободного факела;
Загорание газового факела;
Возможное поражение людей под воздействием тепловых потоков, а также повреждение устьевых обвязок соседних скважин.***</t>
  </si>
  <si>
    <t>Полное разрушение контейнера с жидким хлором – вскипание хлора – образование пароаэрозольного облака – распространение хлорного облака по территории объекта – попадание в зону облака персонала СПВ «Кама-Ижевск» – интоксикация людей – распространение облака по розе ветров к ближайшим населенным пунктам – попадание населения в зону облака – интоксикация населения. ***</t>
  </si>
  <si>
    <t xml:space="preserve">Разрушение оборудования, корпуса здания ЭСПЦ при взрыве с выбросом расплавленного металла на установках, электропечах и МНЛЗ.  </t>
  </si>
  <si>
    <t xml:space="preserve">        Разрушение корпуса резервуара хранения жидкого аммиака (террористический акт или значительное повышение параметров температуры, давления), дренчерная система не сработала – мгновенный выброс аммиака в обваловку – образование первичного и вторичного пароаэрозольного облака – рассеивание облака с образованием зоны заражения – токсическое воздействие аммиака на людей.
</t>
  </si>
  <si>
    <t xml:space="preserve">В горизонтальной плоскости зона суммарной интенсивности воздействия электромагнитного поля (СИВ ЭМП) от радиопередающих средств, установленных на башне РТС Балезино составляет 563,1м от АМС.СЗЗ СИВ ЭМП от всех радиопередающих средств на высоте 2.0м от уровня земли в радиусе 100 м. от ПРТО отсутствует. </t>
  </si>
  <si>
    <t xml:space="preserve">В горизонтальной плоскости зона суммарной интенсивности воздействия электромагнитного поля (СИВ ЭМП) от радиопередающих средств, установленных на мачте РТС Ижевск составляет1421,2м от АМС.СЗЗ СИВ ЭМП от всех радиопередающих средств на высоте 2.0м от уровня земли в радиусе 100 м. от ПРТО отсутствует. </t>
  </si>
  <si>
    <t xml:space="preserve">В горизонтальной плоскости зона суммарной интенсивности воздействия электромагнитного поля (СИВ ЭМП) от радиопередающих средств, установленных на мачте РТС Кизнер составляет 425,6м от АМС.СЗЗ СИВ ЭМП от всех радиопередающих средств на высоте 2.0м от уровня земли в радиусе 100 м. от ПРТО отсутствует. </t>
  </si>
  <si>
    <t>Полная разгермитизация резервуара -  поражения людей и сооружений - гуманитарный и материальный ущерб</t>
  </si>
  <si>
    <t>Полная разгермитизация резервуара -  поражения людей и сооружений - гуманитарный и материальный ущерб,***</t>
  </si>
  <si>
    <t>При возникновении аварии на РОО выход последствий ЧС за  границы предприятия маловероятен, риск возникновения ЧС локального характера сохраняется, в зону ЧС попадает город Глазов (население 96,6 тыс. чел).***</t>
  </si>
  <si>
    <t>0,0000256*</t>
  </si>
  <si>
    <t>0,001**</t>
  </si>
  <si>
    <t>нарушение технологического процесса при разгрузке/огрузке объектов спецхимии - выброс объектов спецхимии - возникновение очага поражения - поражение сооружений и людей.***</t>
  </si>
  <si>
    <t>Возможные риски: возникновение пожара, обрушение здания, террористический акт, применение отравляющих веществ.</t>
  </si>
  <si>
    <t>Коллективный риск - ожидаемое количество пострадавших (погибших) людей (персрнала и населения) в результате возможных аварий (ЧС) на территории муниципальных образований Удмуртской Республики в 2017 году</t>
  </si>
  <si>
    <t>Наименование объекта</t>
  </si>
  <si>
    <t>Малопургинский</t>
  </si>
  <si>
    <t xml:space="preserve">В результате ухудшения изоляции вводов трансформатора приведшей к пробою изоляции и разрушению ввода, произошло растекание горящего масла в маслоприемном устройстве. Возникает угроза распространения пожара по дренажной системе в маслосборники, на соседние оборудование и установки.
В результате пробоя изоляции жил проводов произошло возгорание электрических кабелей.
</t>
  </si>
  <si>
    <t>Якшур-Бодьинский</t>
  </si>
  <si>
    <t>г. Ижевск</t>
  </si>
  <si>
    <t>г. Сарапул</t>
  </si>
  <si>
    <t>г. Воткинск</t>
  </si>
  <si>
    <t>г. Глазов</t>
  </si>
  <si>
    <t>г. Можга</t>
  </si>
  <si>
    <t xml:space="preserve">* - на уровне приемливаемого риска принятого в Российской Федерации </t>
  </si>
  <si>
    <t>** - на уровне индивидуального риска принятого в Российской Федерации</t>
  </si>
  <si>
    <t>*** - в связи с тем, что паспорт безопасности данного объекта отсутствует, сценарий развития ЧС определен согласно извесных аналогов ПВОО на территории Удмуртской Республики</t>
  </si>
  <si>
    <t>к исх. от  28.12.2017 г. №1059-09-04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</si>
</sst>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0"/>
  </numFmts>
  <fonts count="14" x14ac:knownFonts="1">
    <font>
      <sz val="11"/>
      <color theme="1"/>
      <name val="Calibri"/>
      <family val="2"/>
      <scheme val="minor"/>
    </font>
    <font>
      <sz val="11"/>
      <color theme="1"/>
      <name val="Calibri"/>
      <family val="2"/>
      <charset val="204"/>
      <scheme val="minor"/>
    </font>
    <font>
      <b/>
      <sz val="11"/>
      <color theme="1"/>
      <name val="Calibri"/>
      <family val="2"/>
      <charset val="204"/>
      <scheme val="minor"/>
    </font>
    <font>
      <sz val="12"/>
      <color theme="1"/>
      <name val="Times New Roman"/>
      <family val="1"/>
      <charset val="204"/>
    </font>
    <font>
      <sz val="11"/>
      <color theme="1"/>
      <name val="Times New Roman"/>
      <family val="1"/>
      <charset val="204"/>
    </font>
    <font>
      <b/>
      <sz val="10"/>
      <color theme="1"/>
      <name val="Times New Roman"/>
      <family val="1"/>
      <charset val="204"/>
    </font>
    <font>
      <sz val="12"/>
      <color rgb="FF000000"/>
      <name val="Times New Roman"/>
      <family val="1"/>
      <charset val="204"/>
    </font>
    <font>
      <sz val="11.5"/>
      <color rgb="FF000000"/>
      <name val="Times New Roman"/>
      <family val="1"/>
      <charset val="204"/>
    </font>
    <font>
      <b/>
      <sz val="11"/>
      <color rgb="FF000000"/>
      <name val="Calibri"/>
      <family val="2"/>
      <charset val="204"/>
      <scheme val="minor"/>
    </font>
    <font>
      <sz val="10"/>
      <color theme="1"/>
      <name val="Times New Roman"/>
      <family val="1"/>
      <charset val="204"/>
    </font>
    <font>
      <sz val="12"/>
      <color theme="1"/>
      <name val="Calibri"/>
      <family val="2"/>
      <scheme val="minor"/>
    </font>
    <font>
      <b/>
      <sz val="12"/>
      <color theme="1"/>
      <name val="Times New Roman"/>
      <family val="1"/>
      <charset val="204"/>
    </font>
    <font>
      <b/>
      <sz val="12"/>
      <color rgb="FF000000"/>
      <name val="Times New Roman"/>
      <family val="1"/>
      <charset val="204"/>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 fillId="0" borderId="0"/>
  </cellStyleXfs>
  <cellXfs count="83">
    <xf numFmtId="0" fontId="0" fillId="0" borderId="0" xfId="0"/>
    <xf numFmtId="0" fontId="4" fillId="0" borderId="2" xfId="0" applyFont="1" applyBorder="1" applyAlignment="1">
      <alignment horizontal="center" vertical="top"/>
    </xf>
    <xf numFmtId="0" fontId="4" fillId="0" borderId="2" xfId="0" applyFont="1" applyBorder="1" applyAlignment="1">
      <alignment horizontal="center" vertical="top" wrapText="1"/>
    </xf>
    <xf numFmtId="0" fontId="5" fillId="0" borderId="2" xfId="0" applyFont="1" applyBorder="1" applyAlignment="1">
      <alignment horizontal="center" vertical="top"/>
    </xf>
    <xf numFmtId="0" fontId="3" fillId="0" borderId="5" xfId="1" applyFont="1" applyFill="1" applyBorder="1" applyAlignment="1">
      <alignment horizontal="left" vertical="top"/>
    </xf>
    <xf numFmtId="0" fontId="3" fillId="0" borderId="4" xfId="1" applyFont="1" applyFill="1" applyBorder="1" applyAlignment="1">
      <alignment horizontal="left" vertical="top" wrapText="1"/>
    </xf>
    <xf numFmtId="0" fontId="0" fillId="0" borderId="4" xfId="0" applyBorder="1" applyAlignment="1">
      <alignment vertical="top"/>
    </xf>
    <xf numFmtId="0" fontId="2" fillId="0" borderId="4" xfId="0" applyFont="1" applyBorder="1" applyAlignment="1">
      <alignment vertical="top"/>
    </xf>
    <xf numFmtId="0" fontId="3" fillId="0" borderId="3" xfId="1" applyFont="1" applyFill="1" applyBorder="1" applyAlignment="1">
      <alignment horizontal="left" vertical="top"/>
    </xf>
    <xf numFmtId="0" fontId="7" fillId="0" borderId="1" xfId="0" applyFont="1" applyFill="1" applyBorder="1" applyAlignment="1">
      <alignment vertical="top" wrapText="1"/>
    </xf>
    <xf numFmtId="0" fontId="0" fillId="0" borderId="1" xfId="0" applyBorder="1" applyAlignment="1">
      <alignment vertical="top"/>
    </xf>
    <xf numFmtId="0" fontId="3" fillId="0" borderId="4" xfId="1" applyFont="1" applyFill="1" applyBorder="1" applyAlignment="1">
      <alignment horizontal="left" vertical="top"/>
    </xf>
    <xf numFmtId="0" fontId="3" fillId="0" borderId="1" xfId="1" applyFont="1" applyFill="1" applyBorder="1" applyAlignment="1">
      <alignment horizontal="left" vertical="top" wrapText="1"/>
    </xf>
    <xf numFmtId="0" fontId="6" fillId="0" borderId="1" xfId="0" applyFont="1" applyBorder="1" applyAlignment="1">
      <alignment vertical="top" wrapText="1"/>
    </xf>
    <xf numFmtId="0" fontId="3" fillId="0" borderId="1" xfId="1" applyFont="1" applyFill="1" applyBorder="1" applyAlignment="1">
      <alignment horizontal="left" vertical="top"/>
    </xf>
    <xf numFmtId="0" fontId="6" fillId="2" borderId="1" xfId="0" applyFont="1" applyFill="1" applyBorder="1" applyAlignment="1">
      <alignment vertical="top" wrapText="1"/>
    </xf>
    <xf numFmtId="0" fontId="6" fillId="0" borderId="0" xfId="0" applyFont="1" applyAlignment="1">
      <alignment vertical="top" wrapText="1"/>
    </xf>
    <xf numFmtId="0" fontId="8" fillId="0" borderId="4" xfId="0" applyFont="1" applyBorder="1" applyAlignment="1">
      <alignment vertical="top"/>
    </xf>
    <xf numFmtId="0" fontId="3" fillId="2" borderId="1" xfId="1" applyFont="1" applyFill="1" applyBorder="1" applyAlignment="1">
      <alignment horizontal="left" vertical="top" wrapText="1"/>
    </xf>
    <xf numFmtId="0" fontId="2" fillId="0" borderId="4" xfId="0" applyFont="1" applyBorder="1" applyAlignment="1">
      <alignment horizontal="center" vertical="top"/>
    </xf>
    <xf numFmtId="0" fontId="6" fillId="0" borderId="1" xfId="0" applyFont="1" applyFill="1" applyBorder="1" applyAlignment="1">
      <alignment vertical="top" wrapText="1"/>
    </xf>
    <xf numFmtId="0" fontId="0" fillId="0" borderId="4" xfId="0" applyFill="1" applyBorder="1" applyAlignment="1">
      <alignment vertical="top"/>
    </xf>
    <xf numFmtId="0" fontId="2" fillId="0" borderId="4" xfId="0" applyFont="1" applyFill="1" applyBorder="1" applyAlignment="1">
      <alignment vertical="top"/>
    </xf>
    <xf numFmtId="0" fontId="0" fillId="0" borderId="1" xfId="0" applyFill="1" applyBorder="1" applyAlignment="1">
      <alignment vertical="top"/>
    </xf>
    <xf numFmtId="0" fontId="6" fillId="0" borderId="4" xfId="0" applyFont="1" applyFill="1" applyBorder="1" applyAlignment="1">
      <alignment vertical="top" wrapText="1"/>
    </xf>
    <xf numFmtId="0" fontId="2" fillId="0" borderId="1" xfId="0" applyFont="1" applyBorder="1" applyAlignment="1">
      <alignment vertical="top"/>
    </xf>
    <xf numFmtId="0" fontId="7" fillId="2" borderId="1" xfId="0" applyFont="1" applyFill="1" applyBorder="1" applyAlignment="1">
      <alignment vertical="top" wrapText="1"/>
    </xf>
    <xf numFmtId="0" fontId="0" fillId="0" borderId="3" xfId="0" applyBorder="1" applyAlignment="1">
      <alignment vertical="top"/>
    </xf>
    <xf numFmtId="0" fontId="3" fillId="0" borderId="3" xfId="1" applyFont="1" applyFill="1" applyBorder="1" applyAlignment="1">
      <alignment horizontal="left" vertical="top" wrapText="1"/>
    </xf>
    <xf numFmtId="0" fontId="3" fillId="0" borderId="2" xfId="1" applyFont="1" applyFill="1" applyBorder="1" applyAlignment="1">
      <alignment horizontal="left" vertical="top"/>
    </xf>
    <xf numFmtId="0" fontId="0" fillId="0" borderId="2" xfId="0" applyBorder="1" applyAlignment="1">
      <alignment vertical="top"/>
    </xf>
    <xf numFmtId="164" fontId="0" fillId="0" borderId="4" xfId="0" applyNumberFormat="1" applyBorder="1" applyAlignment="1">
      <alignment vertical="top"/>
    </xf>
    <xf numFmtId="0" fontId="4" fillId="0" borderId="0" xfId="0" applyFont="1" applyBorder="1" applyAlignment="1">
      <alignment vertical="top" wrapText="1"/>
    </xf>
    <xf numFmtId="0" fontId="6" fillId="0" borderId="4" xfId="0" applyFont="1" applyBorder="1" applyAlignment="1">
      <alignment horizontal="left" vertical="top" wrapText="1"/>
    </xf>
    <xf numFmtId="0" fontId="6" fillId="0" borderId="5" xfId="0" applyNumberFormat="1"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6" fillId="0" borderId="4" xfId="0" applyNumberFormat="1" applyFont="1" applyBorder="1" applyAlignment="1">
      <alignment horizontal="left" vertical="top" wrapText="1"/>
    </xf>
    <xf numFmtId="0" fontId="6" fillId="0" borderId="1" xfId="0" applyFont="1" applyBorder="1" applyAlignment="1">
      <alignment horizontal="left" vertical="top" wrapText="1"/>
    </xf>
    <xf numFmtId="0" fontId="4" fillId="0" borderId="0" xfId="0" applyFont="1" applyAlignment="1">
      <alignment horizontal="right"/>
    </xf>
    <xf numFmtId="0" fontId="9" fillId="0" borderId="7" xfId="0" applyFont="1" applyBorder="1" applyAlignment="1">
      <alignment horizontal="left" vertical="center" wrapText="1"/>
    </xf>
    <xf numFmtId="0" fontId="9" fillId="2" borderId="7" xfId="0" applyFont="1" applyFill="1" applyBorder="1" applyAlignment="1">
      <alignment horizontal="left" vertical="center" wrapText="1"/>
    </xf>
    <xf numFmtId="0" fontId="10" fillId="0" borderId="0" xfId="0" applyFont="1"/>
    <xf numFmtId="0" fontId="3" fillId="0" borderId="0" xfId="0" applyFont="1" applyAlignment="1">
      <alignment horizontal="right"/>
    </xf>
    <xf numFmtId="0" fontId="3" fillId="0" borderId="0" xfId="0" applyFont="1" applyAlignment="1">
      <alignment horizontal="center" vertical="center" wrapText="1"/>
    </xf>
    <xf numFmtId="0" fontId="10" fillId="0" borderId="0" xfId="0"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vertical="top"/>
    </xf>
    <xf numFmtId="0" fontId="3" fillId="0" borderId="6" xfId="0" applyFont="1" applyBorder="1" applyAlignment="1">
      <alignment vertical="top"/>
    </xf>
    <xf numFmtId="0" fontId="3" fillId="0" borderId="6" xfId="0" applyFont="1" applyBorder="1" applyAlignment="1">
      <alignment horizontal="center" vertical="center" wrapText="1"/>
    </xf>
    <xf numFmtId="0" fontId="10" fillId="0" borderId="4" xfId="0" applyFont="1" applyBorder="1"/>
    <xf numFmtId="0" fontId="3" fillId="0" borderId="1" xfId="0" applyFont="1" applyBorder="1" applyAlignment="1">
      <alignment vertical="top"/>
    </xf>
    <xf numFmtId="0" fontId="10" fillId="0" borderId="1" xfId="0" applyFont="1" applyBorder="1"/>
    <xf numFmtId="0" fontId="3" fillId="0" borderId="0" xfId="1" applyFont="1" applyFill="1" applyBorder="1" applyAlignment="1">
      <alignment horizontal="left" vertical="top"/>
    </xf>
    <xf numFmtId="0" fontId="11" fillId="0" borderId="1" xfId="1" applyFont="1" applyFill="1" applyBorder="1" applyAlignment="1">
      <alignment horizontal="left" vertical="top"/>
    </xf>
    <xf numFmtId="0" fontId="12" fillId="0" borderId="1" xfId="0" applyFont="1" applyBorder="1" applyAlignment="1">
      <alignment horizontal="left" vertical="top"/>
    </xf>
    <xf numFmtId="0" fontId="11" fillId="0" borderId="1" xfId="1" applyFont="1" applyFill="1" applyBorder="1" applyAlignment="1">
      <alignment horizontal="center" vertical="top"/>
    </xf>
    <xf numFmtId="0" fontId="11" fillId="0" borderId="1" xfId="0" applyFont="1" applyBorder="1" applyAlignment="1">
      <alignment horizontal="center" vertical="top"/>
    </xf>
    <xf numFmtId="0" fontId="11" fillId="0" borderId="1" xfId="0" applyFont="1" applyBorder="1" applyAlignment="1">
      <alignment horizontal="center" vertical="center" wrapText="1"/>
    </xf>
    <xf numFmtId="0" fontId="13" fillId="0" borderId="1" xfId="0" applyFont="1" applyBorder="1"/>
    <xf numFmtId="0" fontId="6" fillId="0" borderId="1" xfId="0" applyFont="1" applyFill="1" applyBorder="1" applyAlignment="1">
      <alignment horizontal="left" vertical="center" wrapText="1"/>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1" xfId="1" applyFont="1" applyFill="1" applyBorder="1" applyAlignment="1">
      <alignment horizontal="left" vertical="center" wrapText="1"/>
    </xf>
    <xf numFmtId="0" fontId="6" fillId="0" borderId="1" xfId="0" applyFont="1" applyBorder="1" applyAlignment="1">
      <alignment horizontal="left" vertical="center" wrapText="1"/>
    </xf>
    <xf numFmtId="164" fontId="3" fillId="0" borderId="4" xfId="0" applyNumberFormat="1" applyFont="1" applyBorder="1" applyAlignment="1">
      <alignment horizontal="left" vertical="center"/>
    </xf>
    <xf numFmtId="11" fontId="3" fillId="0" borderId="4" xfId="0" applyNumberFormat="1" applyFont="1" applyBorder="1" applyAlignment="1">
      <alignment horizontal="left" vertical="center"/>
    </xf>
    <xf numFmtId="0" fontId="6" fillId="2" borderId="1" xfId="0" applyFont="1" applyFill="1" applyBorder="1" applyAlignment="1">
      <alignment horizontal="left" vertical="center" wrapText="1"/>
    </xf>
    <xf numFmtId="0" fontId="6" fillId="0" borderId="0" xfId="0" applyFont="1" applyBorder="1" applyAlignment="1">
      <alignment horizontal="left" vertical="center" wrapText="1"/>
    </xf>
    <xf numFmtId="0" fontId="6" fillId="0" borderId="4" xfId="0" applyFont="1" applyBorder="1" applyAlignment="1">
      <alignment horizontal="left" vertical="center"/>
    </xf>
    <xf numFmtId="0" fontId="3" fillId="2" borderId="1" xfId="1"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7" xfId="0" applyFont="1" applyFill="1" applyBorder="1" applyAlignment="1">
      <alignment horizontal="left" vertical="center"/>
    </xf>
    <xf numFmtId="0" fontId="6" fillId="0" borderId="4" xfId="0" applyFont="1" applyFill="1" applyBorder="1" applyAlignment="1">
      <alignment horizontal="left" vertical="center" wrapText="1"/>
    </xf>
    <xf numFmtId="0" fontId="3" fillId="2" borderId="4" xfId="0" applyFont="1" applyFill="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4" fillId="0" borderId="0" xfId="0" applyFont="1" applyBorder="1" applyAlignment="1">
      <alignment horizontal="center" vertical="top" wrapText="1"/>
    </xf>
    <xf numFmtId="0" fontId="3" fillId="0" borderId="0" xfId="0" applyFont="1" applyBorder="1" applyAlignment="1">
      <alignment horizontal="center" vertical="top"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view="pageBreakPreview" zoomScale="115" zoomScaleSheetLayoutView="115" workbookViewId="0">
      <selection activeCell="I3" sqref="I3"/>
    </sheetView>
  </sheetViews>
  <sheetFormatPr defaultRowHeight="15" x14ac:dyDescent="0.25"/>
  <cols>
    <col min="1" max="1" width="23.7109375" customWidth="1"/>
    <col min="2" max="2" width="17" customWidth="1"/>
    <col min="3" max="3" width="23.7109375" hidden="1" customWidth="1"/>
    <col min="4" max="4" width="64.7109375" customWidth="1"/>
    <col min="5" max="5" width="22.42578125" customWidth="1"/>
    <col min="6" max="6" width="10.5703125" customWidth="1"/>
    <col min="7" max="8" width="10" bestFit="1" customWidth="1"/>
    <col min="10" max="10" width="10" bestFit="1" customWidth="1"/>
  </cols>
  <sheetData>
    <row r="1" spans="1:12" x14ac:dyDescent="0.25">
      <c r="K1" s="39" t="s">
        <v>104</v>
      </c>
    </row>
    <row r="2" spans="1:12" x14ac:dyDescent="0.25">
      <c r="K2" s="39" t="s">
        <v>106</v>
      </c>
    </row>
    <row r="3" spans="1:12" ht="35.25" customHeight="1" x14ac:dyDescent="0.25">
      <c r="B3" s="81" t="s">
        <v>105</v>
      </c>
      <c r="C3" s="81"/>
      <c r="D3" s="81"/>
      <c r="E3" s="81"/>
      <c r="F3" s="81"/>
      <c r="G3" s="81"/>
      <c r="H3" s="32"/>
      <c r="I3" s="32"/>
      <c r="J3" s="32"/>
      <c r="K3" s="32"/>
      <c r="L3" s="32"/>
    </row>
    <row r="4" spans="1:12" ht="15.75" thickBot="1" x14ac:dyDescent="0.3"/>
    <row r="5" spans="1:12" ht="255.75" thickBot="1" x14ac:dyDescent="0.3">
      <c r="A5" s="1" t="s">
        <v>37</v>
      </c>
      <c r="B5" s="2" t="s">
        <v>39</v>
      </c>
      <c r="C5" s="2"/>
      <c r="D5" s="1" t="s">
        <v>38</v>
      </c>
      <c r="E5" s="2" t="s">
        <v>39</v>
      </c>
      <c r="F5" s="3" t="s">
        <v>31</v>
      </c>
      <c r="G5" s="3" t="s">
        <v>32</v>
      </c>
      <c r="H5" s="3" t="s">
        <v>33</v>
      </c>
      <c r="I5" s="3" t="s">
        <v>36</v>
      </c>
      <c r="J5" s="3" t="s">
        <v>34</v>
      </c>
      <c r="K5" s="3" t="s">
        <v>35</v>
      </c>
    </row>
    <row r="6" spans="1:12" ht="15.75" x14ac:dyDescent="0.25">
      <c r="A6" s="4" t="s">
        <v>0</v>
      </c>
      <c r="B6" s="5">
        <f>1-PRODUCT(E6)</f>
        <v>0</v>
      </c>
      <c r="C6" s="5">
        <f>1-B6</f>
        <v>1</v>
      </c>
      <c r="D6" s="5"/>
      <c r="E6" s="6">
        <f>1-SUM(F6:K6)</f>
        <v>1</v>
      </c>
      <c r="F6" s="7"/>
      <c r="G6" s="6"/>
      <c r="H6" s="6"/>
      <c r="I6" s="6"/>
      <c r="J6" s="6"/>
      <c r="K6" s="6"/>
    </row>
    <row r="7" spans="1:12" ht="30" x14ac:dyDescent="0.25">
      <c r="A7" s="8" t="s">
        <v>1</v>
      </c>
      <c r="B7" s="8">
        <f>1-PRODUCT(E7,E8)</f>
        <v>5.1199344639929478E-5</v>
      </c>
      <c r="C7" s="5">
        <f>1-B7</f>
        <v>0.99994880065536007</v>
      </c>
      <c r="D7" s="9" t="s">
        <v>95</v>
      </c>
      <c r="E7" s="6">
        <f t="shared" ref="E7:E82" si="0">1-SUM(F7:K7)</f>
        <v>0.99997440000000004</v>
      </c>
      <c r="F7" s="7"/>
      <c r="G7" s="10"/>
      <c r="H7" s="6"/>
      <c r="I7" s="10"/>
      <c r="J7" s="7">
        <f>POWER(10,-5)*2.56</f>
        <v>2.5600000000000002E-5</v>
      </c>
      <c r="K7" s="10"/>
    </row>
    <row r="8" spans="1:12" ht="30" x14ac:dyDescent="0.25">
      <c r="A8" s="11"/>
      <c r="B8" s="11"/>
      <c r="C8" s="5"/>
      <c r="D8" s="9" t="s">
        <v>96</v>
      </c>
      <c r="E8" s="6">
        <f t="shared" si="0"/>
        <v>0.99997440000000004</v>
      </c>
      <c r="F8" s="7"/>
      <c r="G8" s="6"/>
      <c r="H8" s="6"/>
      <c r="I8" s="10"/>
      <c r="J8" s="7">
        <f>POWER(10,-5)*2.56</f>
        <v>2.5600000000000002E-5</v>
      </c>
      <c r="K8" s="10"/>
    </row>
    <row r="9" spans="1:12" ht="15.75" x14ac:dyDescent="0.25">
      <c r="A9" s="4" t="s">
        <v>2</v>
      </c>
      <c r="B9" s="5">
        <f>1-PRODUCT(E9)</f>
        <v>0</v>
      </c>
      <c r="C9" s="5">
        <f>1-B9</f>
        <v>1</v>
      </c>
      <c r="D9" s="12"/>
      <c r="E9" s="6">
        <f t="shared" si="0"/>
        <v>1</v>
      </c>
      <c r="F9" s="7"/>
      <c r="G9" s="7"/>
      <c r="H9" s="6"/>
      <c r="I9" s="10"/>
      <c r="J9" s="10"/>
      <c r="K9" s="10"/>
    </row>
    <row r="10" spans="1:12" ht="31.5" x14ac:dyDescent="0.25">
      <c r="A10" s="8" t="s">
        <v>3</v>
      </c>
      <c r="B10" s="8">
        <f>1-PRODUCT(E10,E11,E12,E13,E14)</f>
        <v>1.2175079937035149E-2</v>
      </c>
      <c r="C10" s="5">
        <f>1-B10</f>
        <v>0.98782492006296485</v>
      </c>
      <c r="D10" s="13" t="s">
        <v>97</v>
      </c>
      <c r="E10" s="6">
        <f t="shared" si="0"/>
        <v>0.99956999999999996</v>
      </c>
      <c r="F10" s="7">
        <f>POWER(10,-4)*4.3</f>
        <v>4.2999999999999999E-4</v>
      </c>
      <c r="G10" s="7"/>
      <c r="H10" s="6"/>
      <c r="I10" s="10"/>
      <c r="J10" s="10"/>
      <c r="K10" s="10"/>
    </row>
    <row r="11" spans="1:12" ht="31.5" x14ac:dyDescent="0.25">
      <c r="A11" s="4"/>
      <c r="B11" s="4"/>
      <c r="C11" s="14"/>
      <c r="D11" s="13" t="s">
        <v>98</v>
      </c>
      <c r="E11" s="6">
        <f t="shared" si="0"/>
        <v>0.99997499999999995</v>
      </c>
      <c r="F11" s="7">
        <f>POWER(10,-5)*2.5</f>
        <v>2.5000000000000001E-5</v>
      </c>
      <c r="G11" s="7"/>
      <c r="H11" s="6"/>
      <c r="I11" s="10"/>
      <c r="J11" s="10"/>
      <c r="K11" s="10"/>
    </row>
    <row r="12" spans="1:12" ht="31.5" x14ac:dyDescent="0.25">
      <c r="A12" s="4"/>
      <c r="B12" s="4"/>
      <c r="C12" s="14"/>
      <c r="D12" s="13" t="s">
        <v>99</v>
      </c>
      <c r="E12" s="31">
        <f>1-SUM(F12:K12)</f>
        <v>0.99999999997</v>
      </c>
      <c r="F12" s="7">
        <f>POWER(10,-11)*3</f>
        <v>3E-11</v>
      </c>
      <c r="G12" s="7"/>
      <c r="H12" s="6"/>
      <c r="I12" s="10"/>
      <c r="J12" s="10"/>
      <c r="K12" s="10"/>
    </row>
    <row r="13" spans="1:12" ht="47.25" x14ac:dyDescent="0.25">
      <c r="A13" s="4"/>
      <c r="B13" s="4"/>
      <c r="C13" s="14"/>
      <c r="D13" s="15" t="s">
        <v>100</v>
      </c>
      <c r="E13" s="6">
        <f t="shared" si="0"/>
        <v>0.99412</v>
      </c>
      <c r="F13" s="7">
        <f>POWER(10,-3)*5.88</f>
        <v>5.8799999999999998E-3</v>
      </c>
      <c r="G13" s="7"/>
      <c r="H13" s="6"/>
      <c r="I13" s="10"/>
      <c r="J13" s="10"/>
      <c r="K13" s="10"/>
    </row>
    <row r="14" spans="1:12" ht="15.75" x14ac:dyDescent="0.25">
      <c r="A14" s="11"/>
      <c r="B14" s="11"/>
      <c r="C14" s="14"/>
      <c r="D14" s="15" t="s">
        <v>101</v>
      </c>
      <c r="E14" s="6">
        <f t="shared" si="0"/>
        <v>0.99412</v>
      </c>
      <c r="F14" s="7"/>
      <c r="G14" s="7">
        <f>POWER(10,-3)*5.88</f>
        <v>5.8799999999999998E-3</v>
      </c>
      <c r="H14" s="6"/>
      <c r="I14" s="10"/>
      <c r="J14" s="10"/>
      <c r="K14" s="10"/>
    </row>
    <row r="15" spans="1:12" ht="15.75" x14ac:dyDescent="0.25">
      <c r="A15" s="11" t="s">
        <v>4</v>
      </c>
      <c r="B15" s="14">
        <v>0</v>
      </c>
      <c r="C15" s="5">
        <f>1-B15</f>
        <v>1</v>
      </c>
      <c r="D15" s="12"/>
      <c r="E15" s="6">
        <f t="shared" si="0"/>
        <v>1</v>
      </c>
      <c r="F15" s="7"/>
      <c r="G15" s="7"/>
      <c r="H15" s="6"/>
      <c r="I15" s="10"/>
      <c r="J15" s="10"/>
      <c r="K15" s="10"/>
    </row>
    <row r="16" spans="1:12" ht="15.75" x14ac:dyDescent="0.25">
      <c r="A16" s="14" t="s">
        <v>5</v>
      </c>
      <c r="B16" s="14">
        <v>0</v>
      </c>
      <c r="C16" s="5">
        <f>1-B16</f>
        <v>1</v>
      </c>
      <c r="D16" s="12"/>
      <c r="E16" s="6">
        <f t="shared" si="0"/>
        <v>1</v>
      </c>
      <c r="F16" s="7"/>
      <c r="G16" s="7"/>
      <c r="H16" s="6"/>
      <c r="I16" s="10"/>
      <c r="J16" s="10"/>
      <c r="K16" s="10"/>
    </row>
    <row r="17" spans="1:11" ht="31.5" x14ac:dyDescent="0.25">
      <c r="A17" s="8" t="s">
        <v>6</v>
      </c>
      <c r="B17" s="5">
        <f>1-PRODUCT(E17)</f>
        <v>1.0900000000000354E-3</v>
      </c>
      <c r="C17" s="5">
        <f>1-B17</f>
        <v>0.99890999999999996</v>
      </c>
      <c r="D17" s="16" t="s">
        <v>102</v>
      </c>
      <c r="E17" s="6">
        <f>1-SUM(F17:K17)</f>
        <v>0.99890999999999996</v>
      </c>
      <c r="F17" s="7">
        <f>POWER(10,-3)*1.09</f>
        <v>1.09E-3</v>
      </c>
      <c r="G17" s="7"/>
      <c r="H17" s="6"/>
      <c r="I17" s="10"/>
      <c r="J17" s="10"/>
      <c r="K17" s="10"/>
    </row>
    <row r="18" spans="1:11" ht="15.75" x14ac:dyDescent="0.25">
      <c r="A18" s="8" t="s">
        <v>7</v>
      </c>
      <c r="B18" s="8">
        <f>1-PRODUCT(E18,E19,E20,E21,E22)</f>
        <v>5.9732451852270163E-3</v>
      </c>
      <c r="C18" s="5">
        <f>1-B18</f>
        <v>0.99402675481477298</v>
      </c>
      <c r="D18" s="12" t="s">
        <v>47</v>
      </c>
      <c r="E18" s="6">
        <f>1-SUM(F18:K18)</f>
        <v>0.9999787</v>
      </c>
      <c r="F18" s="7">
        <f>POWER(10,-5)*2.13</f>
        <v>2.1299999999999999E-5</v>
      </c>
      <c r="G18" s="7"/>
      <c r="H18" s="7"/>
      <c r="I18" s="10"/>
      <c r="J18" s="10"/>
      <c r="K18" s="10"/>
    </row>
    <row r="19" spans="1:11" ht="15.75" x14ac:dyDescent="0.25">
      <c r="A19" s="4"/>
      <c r="B19" s="4"/>
      <c r="C19" s="5"/>
      <c r="D19" s="12" t="s">
        <v>48</v>
      </c>
      <c r="E19" s="6">
        <f>1-SUM(F19:K19)</f>
        <v>0.9999787</v>
      </c>
      <c r="F19" s="7">
        <f>POWER(10,-5)*2.13</f>
        <v>2.1299999999999999E-5</v>
      </c>
      <c r="G19" s="7"/>
      <c r="H19" s="7"/>
      <c r="I19" s="10"/>
      <c r="J19" s="10"/>
      <c r="K19" s="10"/>
    </row>
    <row r="20" spans="1:11" ht="15.75" x14ac:dyDescent="0.25">
      <c r="A20" s="4"/>
      <c r="B20" s="4"/>
      <c r="C20" s="14"/>
      <c r="D20" s="12" t="s">
        <v>49</v>
      </c>
      <c r="E20" s="6">
        <f t="shared" ref="E20:E22" si="1">1-SUM(F20:K20)</f>
        <v>0.99412</v>
      </c>
      <c r="F20" s="17">
        <v>5.8799999999999998E-3</v>
      </c>
      <c r="G20" s="7"/>
      <c r="H20" s="7"/>
      <c r="I20" s="10"/>
      <c r="J20" s="10"/>
      <c r="K20" s="10"/>
    </row>
    <row r="21" spans="1:11" ht="15.75" x14ac:dyDescent="0.25">
      <c r="A21" s="4"/>
      <c r="B21" s="4"/>
      <c r="C21" s="14"/>
      <c r="D21" s="12" t="s">
        <v>50</v>
      </c>
      <c r="E21" s="6">
        <f>1-SUM(F21:K21)</f>
        <v>0.99997440000000004</v>
      </c>
      <c r="F21" s="7"/>
      <c r="G21" s="7"/>
      <c r="H21" s="7"/>
      <c r="I21" s="10"/>
      <c r="J21" s="7">
        <f>POWER(10,-5)*2.56</f>
        <v>2.5600000000000002E-5</v>
      </c>
      <c r="K21" s="10"/>
    </row>
    <row r="22" spans="1:11" ht="15.75" x14ac:dyDescent="0.25">
      <c r="A22" s="4"/>
      <c r="B22" s="11"/>
      <c r="C22" s="14"/>
      <c r="D22" s="12" t="s">
        <v>51</v>
      </c>
      <c r="E22" s="6">
        <f t="shared" si="1"/>
        <v>0.99997440000000004</v>
      </c>
      <c r="F22" s="7"/>
      <c r="G22" s="7"/>
      <c r="H22" s="7"/>
      <c r="I22" s="10"/>
      <c r="J22" s="7">
        <f>POWER(10,-5)*2.56</f>
        <v>2.5600000000000002E-5</v>
      </c>
      <c r="K22" s="10"/>
    </row>
    <row r="23" spans="1:11" ht="15.75" x14ac:dyDescent="0.25">
      <c r="A23" s="8" t="s">
        <v>8</v>
      </c>
      <c r="B23" s="8">
        <f>1-PRODUCT(E23,E24,E25,E26,E27,E28)</f>
        <v>1.4236552604249386E-2</v>
      </c>
      <c r="C23" s="5">
        <f>1-B23</f>
        <v>0.98576344739575061</v>
      </c>
      <c r="D23" s="12" t="s">
        <v>52</v>
      </c>
      <c r="E23" s="6">
        <f>1-SUM(F23:K23)</f>
        <v>0.99975999999999998</v>
      </c>
      <c r="F23" s="7">
        <f>POWER(10,-4)*2.4</f>
        <v>2.4000000000000001E-4</v>
      </c>
      <c r="G23" s="7"/>
      <c r="H23" s="6"/>
      <c r="I23" s="10"/>
      <c r="J23" s="10"/>
      <c r="K23" s="10"/>
    </row>
    <row r="24" spans="1:11" ht="15.75" x14ac:dyDescent="0.25">
      <c r="A24" s="4"/>
      <c r="B24" s="4"/>
      <c r="C24" s="14"/>
      <c r="D24" s="12" t="s">
        <v>53</v>
      </c>
      <c r="E24" s="6">
        <f t="shared" ref="E24:E26" si="2">1-SUM(F24:K24)</f>
        <v>0.99945700000000004</v>
      </c>
      <c r="F24" s="7">
        <f>POWER(10,-4)*5.43</f>
        <v>5.4299999999999997E-4</v>
      </c>
      <c r="G24" s="7"/>
      <c r="H24" s="6"/>
      <c r="I24" s="10"/>
      <c r="J24" s="10"/>
      <c r="K24" s="10"/>
    </row>
    <row r="25" spans="1:11" ht="15.75" x14ac:dyDescent="0.25">
      <c r="A25" s="4"/>
      <c r="B25" s="4"/>
      <c r="C25" s="14"/>
      <c r="D25" s="12" t="s">
        <v>54</v>
      </c>
      <c r="E25" s="6">
        <f t="shared" si="2"/>
        <v>0.99956999999999996</v>
      </c>
      <c r="F25" s="7">
        <f>POWER(10,-4)*4.3</f>
        <v>4.2999999999999999E-4</v>
      </c>
      <c r="G25" s="7"/>
      <c r="H25" s="6"/>
      <c r="I25" s="10"/>
      <c r="J25" s="10"/>
      <c r="K25" s="10"/>
    </row>
    <row r="26" spans="1:11" ht="31.5" x14ac:dyDescent="0.25">
      <c r="A26" s="4"/>
      <c r="B26" s="4"/>
      <c r="C26" s="14"/>
      <c r="D26" s="12" t="s">
        <v>55</v>
      </c>
      <c r="E26" s="6">
        <f t="shared" si="2"/>
        <v>0.99412</v>
      </c>
      <c r="F26" s="17">
        <v>5.8799999999999998E-3</v>
      </c>
      <c r="G26" s="7"/>
      <c r="H26" s="6"/>
      <c r="I26" s="10"/>
      <c r="J26" s="10"/>
      <c r="K26" s="10"/>
    </row>
    <row r="27" spans="1:11" ht="31.5" x14ac:dyDescent="0.25">
      <c r="A27" s="4"/>
      <c r="B27" s="4"/>
      <c r="C27" s="14"/>
      <c r="D27" s="12" t="s">
        <v>56</v>
      </c>
      <c r="E27" s="6">
        <f>1-SUM(F27:K27)</f>
        <v>0.99866999999999995</v>
      </c>
      <c r="F27" s="7">
        <f>POWER(10,-3)*1.33</f>
        <v>1.33E-3</v>
      </c>
      <c r="G27" s="7"/>
      <c r="H27" s="6"/>
      <c r="I27" s="10"/>
      <c r="J27" s="10"/>
      <c r="K27" s="10"/>
    </row>
    <row r="28" spans="1:11" ht="15.75" x14ac:dyDescent="0.25">
      <c r="A28" s="4"/>
      <c r="B28" s="11"/>
      <c r="C28" s="14"/>
      <c r="D28" s="12" t="s">
        <v>49</v>
      </c>
      <c r="E28" s="6">
        <f>1-SUM(F28:K28)</f>
        <v>0.99412</v>
      </c>
      <c r="F28" s="17">
        <v>5.8799999999999998E-3</v>
      </c>
      <c r="G28" s="7"/>
      <c r="H28" s="6"/>
      <c r="I28" s="10"/>
      <c r="J28" s="10"/>
      <c r="K28" s="10"/>
    </row>
    <row r="29" spans="1:11" ht="31.5" x14ac:dyDescent="0.25">
      <c r="A29" s="8" t="s">
        <v>9</v>
      </c>
      <c r="B29" s="8">
        <f>1-PRODUCT(E29,E30,E31)</f>
        <v>1.7813663419407932E-2</v>
      </c>
      <c r="C29" s="5">
        <f>1-B29</f>
        <v>0.98218633658059207</v>
      </c>
      <c r="D29" s="12" t="s">
        <v>57</v>
      </c>
      <c r="E29" s="6">
        <f>1-SUM(F29:K29)</f>
        <v>0.98799999999999999</v>
      </c>
      <c r="F29" s="7">
        <f>POWER(10,-2)*1.2</f>
        <v>1.2E-2</v>
      </c>
      <c r="G29" s="7"/>
      <c r="H29" s="6"/>
      <c r="I29" s="10"/>
      <c r="J29" s="10"/>
      <c r="K29" s="10"/>
    </row>
    <row r="30" spans="1:11" ht="15.75" x14ac:dyDescent="0.25">
      <c r="A30" s="4"/>
      <c r="B30" s="4"/>
      <c r="C30" s="14"/>
      <c r="D30" s="12" t="s">
        <v>58</v>
      </c>
      <c r="E30" s="6">
        <f>1-SUM(F30:K30)</f>
        <v>0.99999570000000004</v>
      </c>
      <c r="F30" s="7">
        <f>POWER(10,-6)*4.3</f>
        <v>4.2999999999999995E-6</v>
      </c>
      <c r="G30" s="7"/>
      <c r="H30" s="6"/>
      <c r="I30" s="10"/>
      <c r="J30" s="10"/>
      <c r="K30" s="10"/>
    </row>
    <row r="31" spans="1:11" ht="15.75" x14ac:dyDescent="0.25">
      <c r="A31" s="4"/>
      <c r="B31" s="11"/>
      <c r="C31" s="14"/>
      <c r="D31" s="12" t="s">
        <v>59</v>
      </c>
      <c r="E31" s="6">
        <f t="shared" ref="E31:E35" si="3">1-SUM(F31:K31)</f>
        <v>0.99412</v>
      </c>
      <c r="F31" s="17">
        <v>5.8799999999999998E-3</v>
      </c>
      <c r="G31" s="7"/>
      <c r="H31" s="6"/>
      <c r="I31" s="10"/>
      <c r="J31" s="10"/>
      <c r="K31" s="10"/>
    </row>
    <row r="32" spans="1:11" ht="15.75" x14ac:dyDescent="0.25">
      <c r="A32" s="8" t="s">
        <v>10</v>
      </c>
      <c r="B32" s="8">
        <f>1-PRODUCT(E32,E33,E34,E35)</f>
        <v>8.5197277898685364E-5</v>
      </c>
      <c r="C32" s="5">
        <f>1-B32</f>
        <v>0.99991480272210131</v>
      </c>
      <c r="D32" s="12" t="s">
        <v>60</v>
      </c>
      <c r="E32" s="6">
        <f t="shared" si="3"/>
        <v>0.9999787</v>
      </c>
      <c r="F32" s="7">
        <f>POWER(10,-5)*2.13</f>
        <v>2.1299999999999999E-5</v>
      </c>
      <c r="G32" s="10"/>
      <c r="H32" s="6"/>
      <c r="I32" s="10"/>
      <c r="J32" s="10"/>
      <c r="K32" s="10"/>
    </row>
    <row r="33" spans="1:11" ht="31.5" x14ac:dyDescent="0.25">
      <c r="A33" s="4"/>
      <c r="B33" s="4"/>
      <c r="C33" s="14"/>
      <c r="D33" s="12" t="s">
        <v>61</v>
      </c>
      <c r="E33" s="6">
        <f t="shared" si="3"/>
        <v>0.9999787</v>
      </c>
      <c r="F33" s="7">
        <f>POWER(10,-5)*2.13</f>
        <v>2.1299999999999999E-5</v>
      </c>
      <c r="G33" s="6"/>
      <c r="H33" s="6"/>
      <c r="I33" s="10"/>
      <c r="J33" s="10"/>
      <c r="K33" s="10"/>
    </row>
    <row r="34" spans="1:11" ht="15.75" x14ac:dyDescent="0.25">
      <c r="A34" s="4"/>
      <c r="B34" s="4"/>
      <c r="C34" s="14"/>
      <c r="D34" s="12" t="s">
        <v>62</v>
      </c>
      <c r="E34" s="6">
        <f t="shared" si="3"/>
        <v>0.9999787</v>
      </c>
      <c r="F34" s="7">
        <f>POWER(10,-5)*2.13</f>
        <v>2.1299999999999999E-5</v>
      </c>
      <c r="G34" s="6"/>
      <c r="H34" s="6"/>
      <c r="I34" s="10"/>
      <c r="J34" s="10"/>
      <c r="K34" s="10"/>
    </row>
    <row r="35" spans="1:11" ht="31.5" x14ac:dyDescent="0.25">
      <c r="A35" s="11"/>
      <c r="B35" s="11"/>
      <c r="C35" s="14"/>
      <c r="D35" s="12" t="s">
        <v>63</v>
      </c>
      <c r="E35" s="6">
        <f t="shared" si="3"/>
        <v>0.9999787</v>
      </c>
      <c r="F35" s="7">
        <f>POWER(10,-5)*2.13</f>
        <v>2.1299999999999999E-5</v>
      </c>
      <c r="G35" s="6"/>
      <c r="H35" s="6"/>
      <c r="I35" s="10"/>
      <c r="J35" s="10"/>
      <c r="K35" s="10"/>
    </row>
    <row r="36" spans="1:11" ht="15.75" x14ac:dyDescent="0.25">
      <c r="A36" s="4" t="s">
        <v>11</v>
      </c>
      <c r="B36" s="5">
        <f>1-PRODUCT(E36)</f>
        <v>8.5199999999563403E-6</v>
      </c>
      <c r="C36" s="5">
        <f t="shared" ref="C36:C37" si="4">1-B36</f>
        <v>0.99999148000000004</v>
      </c>
      <c r="D36" s="12" t="s">
        <v>64</v>
      </c>
      <c r="E36" s="6">
        <f>1-SUM(F36:K36)</f>
        <v>0.99999148000000004</v>
      </c>
      <c r="F36" s="7">
        <f>POWER(10,-6)*8.52</f>
        <v>8.5199999999999997E-6</v>
      </c>
      <c r="G36" s="7"/>
      <c r="H36" s="6"/>
      <c r="I36" s="10"/>
      <c r="J36" s="10"/>
      <c r="K36" s="10"/>
    </row>
    <row r="37" spans="1:11" ht="15.75" x14ac:dyDescent="0.25">
      <c r="A37" s="8" t="s">
        <v>12</v>
      </c>
      <c r="B37" s="8">
        <f>1-PRODUCT(E37,E38,E39,E40,E41)</f>
        <v>2.3338368772339524E-2</v>
      </c>
      <c r="C37" s="5">
        <f t="shared" si="4"/>
        <v>0.97666163122766048</v>
      </c>
      <c r="D37" s="12" t="s">
        <v>65</v>
      </c>
      <c r="E37" s="6">
        <f>1-SUM(G37:K37)</f>
        <v>0.99412</v>
      </c>
      <c r="F37" s="10"/>
      <c r="G37" s="17">
        <v>5.8799999999999998E-3</v>
      </c>
      <c r="H37" s="6"/>
      <c r="I37" s="10"/>
      <c r="J37" s="10"/>
      <c r="K37" s="10"/>
    </row>
    <row r="38" spans="1:11" ht="15.75" x14ac:dyDescent="0.25">
      <c r="A38" s="4"/>
      <c r="B38" s="4"/>
      <c r="C38" s="14"/>
      <c r="D38" s="12" t="s">
        <v>66</v>
      </c>
      <c r="E38" s="6">
        <f>1-SUM(G38:K38)</f>
        <v>0.99412</v>
      </c>
      <c r="F38" s="10"/>
      <c r="G38" s="17">
        <v>5.8799999999999998E-3</v>
      </c>
      <c r="H38" s="6"/>
      <c r="I38" s="10"/>
      <c r="J38" s="10"/>
      <c r="K38" s="10"/>
    </row>
    <row r="39" spans="1:11" ht="18.75" customHeight="1" x14ac:dyDescent="0.25">
      <c r="A39" s="4"/>
      <c r="B39" s="4"/>
      <c r="C39" s="14"/>
      <c r="D39" s="12" t="s">
        <v>67</v>
      </c>
      <c r="E39" s="6">
        <f>1-SUM(G39:K39)</f>
        <v>0.99412</v>
      </c>
      <c r="F39" s="10"/>
      <c r="G39" s="17">
        <v>5.8799999999999998E-3</v>
      </c>
      <c r="H39" s="6"/>
      <c r="I39" s="10"/>
      <c r="J39" s="10"/>
      <c r="K39" s="10"/>
    </row>
    <row r="40" spans="1:11" ht="15.75" x14ac:dyDescent="0.25">
      <c r="A40" s="4"/>
      <c r="B40" s="4"/>
      <c r="C40" s="14"/>
      <c r="D40" s="12" t="s">
        <v>68</v>
      </c>
      <c r="E40" s="6">
        <f t="shared" ref="E40:E43" si="5">1-SUM(F40:K40)</f>
        <v>0.99412</v>
      </c>
      <c r="F40" s="17">
        <v>5.8799999999999998E-3</v>
      </c>
      <c r="G40" s="7"/>
      <c r="H40" s="6"/>
      <c r="I40" s="10"/>
      <c r="J40" s="10"/>
      <c r="K40" s="10"/>
    </row>
    <row r="41" spans="1:11" ht="15.75" x14ac:dyDescent="0.25">
      <c r="A41" s="11"/>
      <c r="B41" s="11"/>
      <c r="C41" s="11"/>
      <c r="D41" s="12" t="s">
        <v>103</v>
      </c>
      <c r="E41" s="6">
        <f>1-SUM(F41:K41)</f>
        <v>0.99997440000000004</v>
      </c>
      <c r="F41" s="17"/>
      <c r="G41" s="7"/>
      <c r="H41" s="6"/>
      <c r="I41" s="10"/>
      <c r="J41" s="7">
        <f>POWER(10,-5)*2.56</f>
        <v>2.5600000000000002E-5</v>
      </c>
      <c r="K41" s="10"/>
    </row>
    <row r="42" spans="1:11" ht="15.75" x14ac:dyDescent="0.25">
      <c r="A42" s="11" t="s">
        <v>13</v>
      </c>
      <c r="B42" s="14">
        <f>1-PRODUCT(E42)</f>
        <v>0</v>
      </c>
      <c r="C42" s="5">
        <f t="shared" ref="C42:C44" si="6">1-B42</f>
        <v>1</v>
      </c>
      <c r="D42" s="12"/>
      <c r="E42" s="6">
        <f t="shared" si="5"/>
        <v>1</v>
      </c>
      <c r="F42" s="7"/>
      <c r="G42" s="7"/>
      <c r="H42" s="6"/>
      <c r="I42" s="10"/>
      <c r="J42" s="10"/>
      <c r="K42" s="10"/>
    </row>
    <row r="43" spans="1:11" ht="15.75" x14ac:dyDescent="0.25">
      <c r="A43" s="8" t="s">
        <v>14</v>
      </c>
      <c r="B43" s="14">
        <f>1-PRODUCT(E43)</f>
        <v>0</v>
      </c>
      <c r="C43" s="5">
        <f t="shared" si="6"/>
        <v>1</v>
      </c>
      <c r="D43" s="12"/>
      <c r="E43" s="6">
        <f t="shared" si="5"/>
        <v>1</v>
      </c>
      <c r="F43" s="10"/>
      <c r="G43" s="10"/>
      <c r="H43" s="6"/>
      <c r="I43" s="10"/>
      <c r="J43" s="10"/>
      <c r="K43" s="10"/>
    </row>
    <row r="44" spans="1:11" ht="31.5" x14ac:dyDescent="0.25">
      <c r="A44" s="8" t="s">
        <v>15</v>
      </c>
      <c r="B44" s="8">
        <f>1-PRODUCT(E44,E45,E46)</f>
        <v>1.301160300820392E-3</v>
      </c>
      <c r="C44" s="5">
        <f t="shared" si="6"/>
        <v>0.99869883969917961</v>
      </c>
      <c r="D44" s="12" t="s">
        <v>74</v>
      </c>
      <c r="E44" s="6">
        <f t="shared" si="0"/>
        <v>0.99936199999999997</v>
      </c>
      <c r="F44" s="7">
        <f>POWER(10,-4)*6.38</f>
        <v>6.38E-4</v>
      </c>
      <c r="G44" s="10"/>
      <c r="H44" s="6"/>
      <c r="I44" s="10"/>
      <c r="J44" s="10"/>
      <c r="K44" s="10"/>
    </row>
    <row r="45" spans="1:11" ht="31.5" x14ac:dyDescent="0.25">
      <c r="A45" s="4"/>
      <c r="B45" s="4"/>
      <c r="C45" s="14"/>
      <c r="D45" s="18" t="s">
        <v>75</v>
      </c>
      <c r="E45" s="6">
        <f t="shared" si="0"/>
        <v>0.99936199999999997</v>
      </c>
      <c r="F45" s="7">
        <f>POWER(10,-4)*6.38</f>
        <v>6.38E-4</v>
      </c>
      <c r="G45" s="10"/>
      <c r="H45" s="6"/>
      <c r="I45" s="10"/>
      <c r="J45" s="10"/>
      <c r="K45" s="10"/>
    </row>
    <row r="46" spans="1:11" ht="15.75" x14ac:dyDescent="0.25">
      <c r="A46" s="4"/>
      <c r="B46" s="11"/>
      <c r="C46" s="14"/>
      <c r="D46" s="12" t="s">
        <v>76</v>
      </c>
      <c r="E46" s="6">
        <f t="shared" si="0"/>
        <v>0.99997440000000004</v>
      </c>
      <c r="F46" s="7"/>
      <c r="G46" s="10"/>
      <c r="H46" s="6"/>
      <c r="I46" s="10"/>
      <c r="J46" s="7">
        <f>POWER(10,-5)*2.56</f>
        <v>2.5600000000000002E-5</v>
      </c>
      <c r="K46" s="10"/>
    </row>
    <row r="47" spans="1:11" ht="31.5" x14ac:dyDescent="0.25">
      <c r="A47" s="8" t="s">
        <v>16</v>
      </c>
      <c r="B47" s="8">
        <f>1-PRODUCT(E47,E48)</f>
        <v>1.1725425600000006E-2</v>
      </c>
      <c r="C47" s="5">
        <f>1-B47</f>
        <v>0.98827457439999999</v>
      </c>
      <c r="D47" s="12" t="s">
        <v>77</v>
      </c>
      <c r="E47" s="6">
        <f t="shared" si="0"/>
        <v>0.99412</v>
      </c>
      <c r="F47" s="7">
        <f>POWER(10,-3)*5.88</f>
        <v>5.8799999999999998E-3</v>
      </c>
      <c r="G47" s="10"/>
      <c r="H47" s="6"/>
      <c r="I47" s="10"/>
      <c r="J47" s="10"/>
      <c r="K47" s="10"/>
    </row>
    <row r="48" spans="1:11" ht="63" x14ac:dyDescent="0.25">
      <c r="A48" s="11"/>
      <c r="B48" s="11"/>
      <c r="C48" s="14"/>
      <c r="D48" s="18" t="s">
        <v>78</v>
      </c>
      <c r="E48" s="6">
        <f t="shared" si="0"/>
        <v>0.99412</v>
      </c>
      <c r="F48" s="7">
        <f>POWER(10,-3)*5.88</f>
        <v>5.8799999999999998E-3</v>
      </c>
      <c r="G48" s="10"/>
      <c r="H48" s="6"/>
      <c r="I48" s="10"/>
      <c r="J48" s="10"/>
      <c r="K48" s="10"/>
    </row>
    <row r="49" spans="1:11" ht="31.5" x14ac:dyDescent="0.25">
      <c r="A49" s="11" t="s">
        <v>17</v>
      </c>
      <c r="B49" s="14">
        <f>1-PRODUCT(E49)</f>
        <v>0</v>
      </c>
      <c r="C49" s="5">
        <f t="shared" ref="C49:C52" si="7">1-B49</f>
        <v>1</v>
      </c>
      <c r="D49" s="18" t="s">
        <v>79</v>
      </c>
      <c r="E49" s="6">
        <f t="shared" si="0"/>
        <v>1</v>
      </c>
      <c r="F49" s="19"/>
      <c r="G49" s="10"/>
      <c r="H49" s="6"/>
      <c r="I49" s="10"/>
      <c r="J49" s="10"/>
      <c r="K49" s="10"/>
    </row>
    <row r="50" spans="1:11" ht="15.75" x14ac:dyDescent="0.25">
      <c r="A50" s="14" t="s">
        <v>18</v>
      </c>
      <c r="B50" s="14">
        <f>1-PRODUCT(E50)</f>
        <v>0</v>
      </c>
      <c r="C50" s="5">
        <f t="shared" si="7"/>
        <v>1</v>
      </c>
      <c r="D50" s="18"/>
      <c r="E50" s="6">
        <f t="shared" si="0"/>
        <v>1</v>
      </c>
      <c r="F50" s="7"/>
      <c r="G50" s="10"/>
      <c r="H50" s="6"/>
      <c r="I50" s="10"/>
      <c r="J50" s="10"/>
      <c r="K50" s="10"/>
    </row>
    <row r="51" spans="1:11" ht="31.5" x14ac:dyDescent="0.25">
      <c r="A51" s="8" t="s">
        <v>19</v>
      </c>
      <c r="B51" s="14">
        <f>1-PRODUCT(E51)</f>
        <v>4.0399999999995995E-4</v>
      </c>
      <c r="C51" s="5">
        <f t="shared" si="7"/>
        <v>0.99959600000000004</v>
      </c>
      <c r="D51" s="18" t="s">
        <v>80</v>
      </c>
      <c r="E51" s="6">
        <f t="shared" si="0"/>
        <v>0.99959600000000004</v>
      </c>
      <c r="F51" s="7">
        <f>POWER(10,-4)*4.04</f>
        <v>4.0400000000000001E-4</v>
      </c>
      <c r="G51" s="10"/>
      <c r="H51" s="6"/>
      <c r="I51" s="10"/>
      <c r="J51" s="10"/>
      <c r="K51" s="10"/>
    </row>
    <row r="52" spans="1:11" ht="31.5" x14ac:dyDescent="0.25">
      <c r="A52" s="8" t="s">
        <v>20</v>
      </c>
      <c r="B52" s="8">
        <f>1-PRODUCT(E52,E53)</f>
        <v>6.3074716000000031E-3</v>
      </c>
      <c r="C52" s="5">
        <f t="shared" si="7"/>
        <v>0.9936925284</v>
      </c>
      <c r="D52" s="20" t="s">
        <v>40</v>
      </c>
      <c r="E52" s="21">
        <f t="shared" si="0"/>
        <v>0.99956999999999996</v>
      </c>
      <c r="F52" s="22">
        <f>POWER(10,-4)*4.3</f>
        <v>4.2999999999999999E-4</v>
      </c>
      <c r="G52" s="23"/>
      <c r="H52" s="21"/>
      <c r="I52" s="23"/>
      <c r="J52" s="23"/>
      <c r="K52" s="23"/>
    </row>
    <row r="53" spans="1:11" ht="47.25" x14ac:dyDescent="0.25">
      <c r="A53" s="11"/>
      <c r="B53" s="11"/>
      <c r="C53" s="11"/>
      <c r="D53" s="24" t="s">
        <v>41</v>
      </c>
      <c r="E53" s="21">
        <f t="shared" si="0"/>
        <v>0.99412</v>
      </c>
      <c r="F53" s="22">
        <f>POWER(10,-3)*5.88</f>
        <v>5.8799999999999998E-3</v>
      </c>
      <c r="G53" s="23"/>
      <c r="H53" s="21"/>
      <c r="I53" s="23"/>
      <c r="J53" s="23"/>
      <c r="K53" s="23"/>
    </row>
    <row r="54" spans="1:11" ht="31.5" x14ac:dyDescent="0.25">
      <c r="A54" s="8" t="s">
        <v>21</v>
      </c>
      <c r="B54" s="8">
        <f>1-PRODUCT(E54,E55)</f>
        <v>5.9259729520000359E-4</v>
      </c>
      <c r="C54" s="5">
        <f>1-B54</f>
        <v>0.9994074027048</v>
      </c>
      <c r="D54" s="20" t="s">
        <v>42</v>
      </c>
      <c r="E54" s="21">
        <f t="shared" si="0"/>
        <v>0.99999539999999998</v>
      </c>
      <c r="F54" s="22">
        <f>POWER(10,-6)*4.6</f>
        <v>4.5999999999999992E-6</v>
      </c>
      <c r="G54" s="23"/>
      <c r="H54" s="21"/>
      <c r="I54" s="23"/>
      <c r="J54" s="23"/>
      <c r="K54" s="23"/>
    </row>
    <row r="55" spans="1:11" ht="47.25" x14ac:dyDescent="0.25">
      <c r="A55" s="11"/>
      <c r="B55" s="11"/>
      <c r="C55" s="11"/>
      <c r="D55" s="24" t="s">
        <v>43</v>
      </c>
      <c r="E55" s="21">
        <f t="shared" si="0"/>
        <v>0.99941199999999997</v>
      </c>
      <c r="F55" s="22">
        <f>POWER(10,-4)*5.88</f>
        <v>5.8799999999999998E-4</v>
      </c>
      <c r="G55" s="23"/>
      <c r="H55" s="21"/>
      <c r="I55" s="23"/>
      <c r="J55" s="23"/>
      <c r="K55" s="23"/>
    </row>
    <row r="56" spans="1:11" ht="15.75" x14ac:dyDescent="0.25">
      <c r="A56" s="14" t="s">
        <v>22</v>
      </c>
      <c r="B56" s="5">
        <f>1-PRODUCT(E56)</f>
        <v>0</v>
      </c>
      <c r="C56" s="5">
        <f t="shared" ref="C56:C57" si="8">1-B56</f>
        <v>1</v>
      </c>
      <c r="D56" s="12"/>
      <c r="E56" s="21">
        <f t="shared" si="0"/>
        <v>1</v>
      </c>
      <c r="F56" s="22">
        <v>0</v>
      </c>
      <c r="G56" s="23"/>
      <c r="H56" s="21"/>
      <c r="I56" s="23"/>
      <c r="J56" s="23"/>
      <c r="K56" s="23"/>
    </row>
    <row r="57" spans="1:11" ht="31.5" x14ac:dyDescent="0.25">
      <c r="A57" s="8" t="s">
        <v>23</v>
      </c>
      <c r="B57" s="8">
        <f>1-PRODUCT(E57,E58,E59)</f>
        <v>8.4844559029251254E-4</v>
      </c>
      <c r="C57" s="5">
        <f t="shared" si="8"/>
        <v>0.99915155440970749</v>
      </c>
      <c r="D57" s="20" t="s">
        <v>44</v>
      </c>
      <c r="E57" s="21">
        <f t="shared" si="0"/>
        <v>0.99999539999999998</v>
      </c>
      <c r="F57" s="22">
        <f>POWER(10,-6)*4.6</f>
        <v>4.5999999999999992E-6</v>
      </c>
      <c r="G57" s="23"/>
      <c r="H57" s="21"/>
      <c r="I57" s="23"/>
      <c r="J57" s="23"/>
      <c r="K57" s="23"/>
    </row>
    <row r="58" spans="1:11" ht="31.5" x14ac:dyDescent="0.25">
      <c r="A58" s="4"/>
      <c r="B58" s="4"/>
      <c r="C58" s="11"/>
      <c r="D58" s="24" t="s">
        <v>45</v>
      </c>
      <c r="E58" s="21">
        <f t="shared" si="0"/>
        <v>0.99974399999999997</v>
      </c>
      <c r="F58" s="22">
        <f>POWER(10,-4)*2.56</f>
        <v>2.5600000000000004E-4</v>
      </c>
      <c r="G58" s="23"/>
      <c r="H58" s="21"/>
      <c r="I58" s="23"/>
      <c r="J58" s="23"/>
      <c r="K58" s="23"/>
    </row>
    <row r="59" spans="1:11" ht="31.5" x14ac:dyDescent="0.25">
      <c r="A59" s="4"/>
      <c r="B59" s="4"/>
      <c r="C59" s="11"/>
      <c r="D59" s="24" t="s">
        <v>46</v>
      </c>
      <c r="E59" s="21">
        <f t="shared" si="0"/>
        <v>0.99941199999999997</v>
      </c>
      <c r="F59" s="22">
        <f>POWER(10,-4)*5.88</f>
        <v>5.8799999999999998E-4</v>
      </c>
      <c r="G59" s="23"/>
      <c r="H59" s="21"/>
      <c r="I59" s="23"/>
      <c r="J59" s="23"/>
      <c r="K59" s="23"/>
    </row>
    <row r="60" spans="1:11" ht="15.75" x14ac:dyDescent="0.25">
      <c r="A60" s="8" t="s">
        <v>24</v>
      </c>
      <c r="B60" s="12">
        <f>1-PRODUCT(E60,E61,E75)</f>
        <v>1.4766400000000068E-2</v>
      </c>
      <c r="C60" s="5">
        <f t="shared" ref="C60:C77" si="9">1-B60</f>
        <v>0.98523359999999993</v>
      </c>
      <c r="D60" s="12"/>
      <c r="E60" s="21">
        <f t="shared" si="0"/>
        <v>1</v>
      </c>
      <c r="F60" s="23"/>
      <c r="G60" s="23"/>
      <c r="H60" s="21"/>
      <c r="I60" s="23"/>
      <c r="J60" s="23"/>
      <c r="K60" s="23"/>
    </row>
    <row r="61" spans="1:11" ht="15.75" x14ac:dyDescent="0.25">
      <c r="A61" s="8" t="s">
        <v>25</v>
      </c>
      <c r="B61" s="8">
        <f>1-PRODUCT(E61,E62,E63,E64,E65,E66,E67,E68,E69,E70,E71,E72,E73,E74)</f>
        <v>2.2374948802005967E-2</v>
      </c>
      <c r="C61" s="5"/>
      <c r="D61" s="12" t="s">
        <v>81</v>
      </c>
      <c r="E61" s="21">
        <f>1-SUM(F61:K61)</f>
        <v>0.98799999999999999</v>
      </c>
      <c r="F61" s="7">
        <f>POWER(10,-2)*1.2</f>
        <v>1.2E-2</v>
      </c>
      <c r="G61" s="23"/>
      <c r="H61" s="21"/>
      <c r="I61" s="23"/>
      <c r="J61" s="23"/>
      <c r="K61" s="23"/>
    </row>
    <row r="62" spans="1:11" ht="15.75" x14ac:dyDescent="0.25">
      <c r="A62" s="4"/>
      <c r="B62" s="4"/>
      <c r="C62" s="14"/>
      <c r="D62" s="12" t="s">
        <v>82</v>
      </c>
      <c r="E62" s="6">
        <f t="shared" ref="E62:E74" si="10">1-SUM(F62:K62)</f>
        <v>0.99999519999999997</v>
      </c>
      <c r="F62" s="10"/>
      <c r="G62" s="7">
        <f>POWER(10,-6)*4.8</f>
        <v>4.7999999999999998E-6</v>
      </c>
      <c r="H62" s="6"/>
      <c r="I62" s="10"/>
      <c r="J62" s="10"/>
      <c r="K62" s="10"/>
    </row>
    <row r="63" spans="1:11" ht="15.75" x14ac:dyDescent="0.25">
      <c r="A63" s="4"/>
      <c r="B63" s="4"/>
      <c r="C63" s="14"/>
      <c r="D63" s="12" t="s">
        <v>83</v>
      </c>
      <c r="E63" s="6">
        <f t="shared" si="10"/>
        <v>0.99999519999999997</v>
      </c>
      <c r="F63" s="10"/>
      <c r="G63" s="7">
        <f>POWER(10,-6)*4.8</f>
        <v>4.7999999999999998E-6</v>
      </c>
      <c r="H63" s="6"/>
      <c r="I63" s="10"/>
      <c r="J63" s="10"/>
      <c r="K63" s="10"/>
    </row>
    <row r="64" spans="1:11" ht="15.75" x14ac:dyDescent="0.25">
      <c r="A64" s="4"/>
      <c r="B64" s="4"/>
      <c r="C64" s="14"/>
      <c r="D64" s="12" t="s">
        <v>84</v>
      </c>
      <c r="E64" s="6">
        <f t="shared" si="10"/>
        <v>0.999</v>
      </c>
      <c r="F64" s="25">
        <f>POWER(10,-3)</f>
        <v>1E-3</v>
      </c>
      <c r="G64" s="10"/>
      <c r="H64" s="6"/>
      <c r="I64" s="10"/>
      <c r="J64" s="10"/>
      <c r="K64" s="10"/>
    </row>
    <row r="65" spans="1:11" ht="15.75" x14ac:dyDescent="0.25">
      <c r="A65" s="4"/>
      <c r="B65" s="4"/>
      <c r="C65" s="14"/>
      <c r="D65" s="12" t="s">
        <v>84</v>
      </c>
      <c r="E65" s="6">
        <f t="shared" si="10"/>
        <v>0.99999870000000002</v>
      </c>
      <c r="F65" s="7">
        <f>POWER(10,-6)*1.3</f>
        <v>1.3E-6</v>
      </c>
      <c r="G65" s="10"/>
      <c r="H65" s="6"/>
      <c r="I65" s="10"/>
      <c r="J65" s="10"/>
      <c r="K65" s="10"/>
    </row>
    <row r="66" spans="1:11" ht="31.5" x14ac:dyDescent="0.25">
      <c r="A66" s="4"/>
      <c r="B66" s="4"/>
      <c r="C66" s="14"/>
      <c r="D66" s="12" t="s">
        <v>85</v>
      </c>
      <c r="E66" s="6">
        <f t="shared" si="10"/>
        <v>0.99719999999999998</v>
      </c>
      <c r="F66" s="7">
        <f>POWER(10,-3)*2.8</f>
        <v>2.8E-3</v>
      </c>
      <c r="G66" s="10"/>
      <c r="H66" s="6"/>
      <c r="I66" s="10"/>
      <c r="J66" s="10"/>
      <c r="K66" s="10"/>
    </row>
    <row r="67" spans="1:11" ht="31.5" x14ac:dyDescent="0.25">
      <c r="A67" s="4"/>
      <c r="B67" s="4"/>
      <c r="C67" s="14"/>
      <c r="D67" s="12" t="s">
        <v>86</v>
      </c>
      <c r="E67" s="6">
        <f t="shared" si="10"/>
        <v>0.99719999999999998</v>
      </c>
      <c r="F67" s="7">
        <f>POWER(10,-3)*2.8</f>
        <v>2.8E-3</v>
      </c>
      <c r="G67" s="10"/>
      <c r="H67" s="6"/>
      <c r="I67" s="10"/>
      <c r="J67" s="10"/>
      <c r="K67" s="10"/>
    </row>
    <row r="68" spans="1:11" ht="15.75" x14ac:dyDescent="0.25">
      <c r="A68" s="4"/>
      <c r="B68" s="4"/>
      <c r="C68" s="14"/>
      <c r="D68" s="12" t="s">
        <v>87</v>
      </c>
      <c r="E68" s="6">
        <f t="shared" si="10"/>
        <v>0.99719999999999998</v>
      </c>
      <c r="F68" s="7">
        <f>POWER(10,-3)*2.8</f>
        <v>2.8E-3</v>
      </c>
      <c r="G68" s="10"/>
      <c r="H68" s="6"/>
      <c r="I68" s="10"/>
      <c r="J68" s="10"/>
      <c r="K68" s="10"/>
    </row>
    <row r="69" spans="1:11" ht="15.75" x14ac:dyDescent="0.25">
      <c r="A69" s="4"/>
      <c r="B69" s="4"/>
      <c r="C69" s="14"/>
      <c r="D69" s="12" t="s">
        <v>88</v>
      </c>
      <c r="E69" s="6">
        <f t="shared" si="10"/>
        <v>0.99997199999999997</v>
      </c>
      <c r="F69" s="10"/>
      <c r="G69" s="7">
        <f>POWER(10,-5)*2.8</f>
        <v>2.8E-5</v>
      </c>
      <c r="H69" s="6"/>
      <c r="I69" s="10"/>
      <c r="J69" s="10"/>
      <c r="K69" s="10"/>
    </row>
    <row r="70" spans="1:11" ht="15.75" x14ac:dyDescent="0.25">
      <c r="A70" s="4"/>
      <c r="B70" s="4"/>
      <c r="C70" s="14"/>
      <c r="D70" s="12" t="s">
        <v>89</v>
      </c>
      <c r="E70" s="6">
        <f t="shared" si="10"/>
        <v>0.99997199999999997</v>
      </c>
      <c r="F70" s="10"/>
      <c r="G70" s="7">
        <f>POWER(10,-5)*2.8</f>
        <v>2.8E-5</v>
      </c>
      <c r="H70" s="6"/>
      <c r="I70" s="10"/>
      <c r="J70" s="10"/>
      <c r="K70" s="10"/>
    </row>
    <row r="71" spans="1:11" ht="15.75" x14ac:dyDescent="0.25">
      <c r="A71" s="4"/>
      <c r="B71" s="4"/>
      <c r="C71" s="14"/>
      <c r="D71" s="12" t="s">
        <v>90</v>
      </c>
      <c r="E71" s="6">
        <f t="shared" si="10"/>
        <v>0.99997440000000004</v>
      </c>
      <c r="F71" s="10"/>
      <c r="G71" s="10"/>
      <c r="H71" s="6"/>
      <c r="I71" s="10"/>
      <c r="J71" s="7">
        <f>POWER(10,-5)*2.56</f>
        <v>2.5600000000000002E-5</v>
      </c>
      <c r="K71" s="10"/>
    </row>
    <row r="72" spans="1:11" ht="15.75" x14ac:dyDescent="0.25">
      <c r="A72" s="4"/>
      <c r="B72" s="4"/>
      <c r="C72" s="14"/>
      <c r="D72" s="12" t="s">
        <v>91</v>
      </c>
      <c r="E72" s="6">
        <f t="shared" si="10"/>
        <v>0.99997440000000004</v>
      </c>
      <c r="F72" s="10"/>
      <c r="G72" s="10"/>
      <c r="H72" s="6"/>
      <c r="I72" s="10"/>
      <c r="J72" s="7">
        <f>POWER(10,-5)*2.56</f>
        <v>2.5600000000000002E-5</v>
      </c>
      <c r="K72" s="10"/>
    </row>
    <row r="73" spans="1:11" ht="15.75" x14ac:dyDescent="0.25">
      <c r="A73" s="4"/>
      <c r="B73" s="4"/>
      <c r="C73" s="14"/>
      <c r="D73" s="12" t="s">
        <v>92</v>
      </c>
      <c r="E73" s="6">
        <f t="shared" si="10"/>
        <v>0.99997440000000004</v>
      </c>
      <c r="F73" s="10"/>
      <c r="G73" s="10"/>
      <c r="H73" s="6"/>
      <c r="I73" s="10"/>
      <c r="J73" s="7">
        <f>POWER(10,-5)*2.56</f>
        <v>2.5600000000000002E-5</v>
      </c>
      <c r="K73" s="10"/>
    </row>
    <row r="74" spans="1:11" ht="15.75" x14ac:dyDescent="0.25">
      <c r="A74" s="11"/>
      <c r="B74" s="11"/>
      <c r="C74" s="14"/>
      <c r="D74" s="12" t="s">
        <v>93</v>
      </c>
      <c r="E74" s="6">
        <f t="shared" si="10"/>
        <v>0.999</v>
      </c>
      <c r="F74" s="7"/>
      <c r="G74" s="10"/>
      <c r="H74" s="6"/>
      <c r="I74" s="10"/>
      <c r="J74" s="10"/>
      <c r="K74" s="7">
        <f>POWER(10,-3)</f>
        <v>1E-3</v>
      </c>
    </row>
    <row r="75" spans="1:11" ht="15.75" x14ac:dyDescent="0.25">
      <c r="A75" s="11" t="s">
        <v>26</v>
      </c>
      <c r="B75" s="5">
        <f>1-PRODUCT(E75)</f>
        <v>2.8000000000000247E-3</v>
      </c>
      <c r="C75" s="5">
        <f t="shared" si="9"/>
        <v>0.99719999999999998</v>
      </c>
      <c r="D75" s="12" t="s">
        <v>94</v>
      </c>
      <c r="E75" s="6">
        <f t="shared" si="0"/>
        <v>0.99719999999999998</v>
      </c>
      <c r="F75" s="7">
        <f>POWER(10,-3)*2.8</f>
        <v>2.8E-3</v>
      </c>
      <c r="G75" s="10"/>
      <c r="H75" s="6"/>
      <c r="I75" s="10"/>
      <c r="J75" s="7"/>
      <c r="K75" s="10"/>
    </row>
    <row r="76" spans="1:11" ht="15.75" x14ac:dyDescent="0.25">
      <c r="A76" s="8" t="s">
        <v>27</v>
      </c>
      <c r="B76" s="5">
        <f>1-PRODUCT(E76)</f>
        <v>0</v>
      </c>
      <c r="C76" s="5">
        <f t="shared" si="9"/>
        <v>1</v>
      </c>
      <c r="D76" s="12"/>
      <c r="E76" s="6">
        <f t="shared" si="0"/>
        <v>1</v>
      </c>
      <c r="F76" s="10"/>
      <c r="G76" s="10"/>
      <c r="H76" s="6"/>
      <c r="I76" s="10"/>
      <c r="J76" s="10"/>
      <c r="K76" s="10"/>
    </row>
    <row r="77" spans="1:11" ht="15.75" x14ac:dyDescent="0.25">
      <c r="A77" s="8" t="s">
        <v>28</v>
      </c>
      <c r="B77" s="8">
        <f t="shared" ref="B77" si="11">1-PRODUCT(E77,E78,E79)</f>
        <v>1.1725524427457445E-2</v>
      </c>
      <c r="C77" s="5">
        <f t="shared" si="9"/>
        <v>0.98827447557254255</v>
      </c>
      <c r="D77" s="26" t="s">
        <v>69</v>
      </c>
      <c r="E77" s="6">
        <f t="shared" si="0"/>
        <v>0.99999990000000005</v>
      </c>
      <c r="F77" s="10"/>
      <c r="G77" s="10"/>
      <c r="H77" s="7">
        <f>POWER(10,-7)*1</f>
        <v>9.9999999999999995E-8</v>
      </c>
      <c r="I77" s="10"/>
      <c r="J77" s="10"/>
      <c r="K77" s="10"/>
    </row>
    <row r="78" spans="1:11" ht="15.75" x14ac:dyDescent="0.25">
      <c r="A78" s="4"/>
      <c r="B78" s="4"/>
      <c r="C78" s="8"/>
      <c r="D78" s="26" t="s">
        <v>70</v>
      </c>
      <c r="E78" s="6">
        <f t="shared" si="0"/>
        <v>0.99412</v>
      </c>
      <c r="F78" s="10"/>
      <c r="G78" s="25">
        <f>POWER(10,-3)*5.88</f>
        <v>5.8799999999999998E-3</v>
      </c>
      <c r="H78" s="6"/>
      <c r="I78" s="27"/>
      <c r="J78" s="27"/>
      <c r="K78" s="27"/>
    </row>
    <row r="79" spans="1:11" ht="15.75" x14ac:dyDescent="0.25">
      <c r="A79" s="4"/>
      <c r="B79" s="4"/>
      <c r="C79" s="14"/>
      <c r="D79" s="26" t="s">
        <v>71</v>
      </c>
      <c r="E79" s="6">
        <f t="shared" si="0"/>
        <v>0.99412</v>
      </c>
      <c r="F79" s="10"/>
      <c r="G79" s="25">
        <f>POWER(10,-3)*5.88</f>
        <v>5.8799999999999998E-3</v>
      </c>
      <c r="H79" s="6"/>
      <c r="I79" s="27"/>
      <c r="J79" s="27"/>
      <c r="K79" s="27"/>
    </row>
    <row r="80" spans="1:11" ht="15.75" x14ac:dyDescent="0.25">
      <c r="A80" s="4"/>
      <c r="B80" s="4"/>
      <c r="C80" s="14"/>
      <c r="D80" s="9" t="s">
        <v>72</v>
      </c>
      <c r="E80" s="6">
        <f t="shared" si="0"/>
        <v>0.999</v>
      </c>
      <c r="F80" s="25">
        <f>POWER(10,-3)</f>
        <v>1E-3</v>
      </c>
      <c r="G80" s="10"/>
      <c r="H80" s="6"/>
      <c r="I80" s="27"/>
      <c r="J80" s="27"/>
      <c r="K80" s="27"/>
    </row>
    <row r="81" spans="1:11" ht="15.75" x14ac:dyDescent="0.25">
      <c r="A81" s="11"/>
      <c r="B81" s="11"/>
      <c r="C81" s="14"/>
      <c r="D81" s="26" t="s">
        <v>73</v>
      </c>
      <c r="E81" s="6">
        <f t="shared" si="0"/>
        <v>0.99412</v>
      </c>
      <c r="F81" s="25">
        <f>POWER(10,-3)*5.88</f>
        <v>5.8799999999999998E-3</v>
      </c>
      <c r="G81" s="10"/>
      <c r="H81" s="6"/>
      <c r="I81" s="27"/>
      <c r="J81" s="27"/>
      <c r="K81" s="27"/>
    </row>
    <row r="82" spans="1:11" ht="16.5" thickBot="1" x14ac:dyDescent="0.3">
      <c r="A82" s="4" t="s">
        <v>29</v>
      </c>
      <c r="B82" s="5">
        <f>1-PRODUCT(E82,E83,E84)</f>
        <v>0</v>
      </c>
      <c r="C82" s="5">
        <f>1-B82</f>
        <v>1</v>
      </c>
      <c r="D82" s="28"/>
      <c r="E82" s="6">
        <f t="shared" si="0"/>
        <v>1</v>
      </c>
      <c r="F82" s="27"/>
      <c r="G82" s="27"/>
      <c r="H82" s="6"/>
      <c r="I82" s="27"/>
      <c r="J82" s="27"/>
      <c r="K82" s="27"/>
    </row>
    <row r="83" spans="1:11" ht="16.5" thickBot="1" x14ac:dyDescent="0.3">
      <c r="A83" s="29" t="s">
        <v>30</v>
      </c>
      <c r="B83" s="29">
        <f>1-PRODUCT(C22,C26,C27,C29,C33,C31,C35,C37,C40,C43,C45,C46,C49,C48,C50,C51,C52,C53,C54,C55,C56,C58,C60,C61,C78,C79,C80,C81,C82)</f>
        <v>6.1798063275306903E-2</v>
      </c>
      <c r="C83" s="29"/>
      <c r="D83" s="29">
        <f>SUM(F83:K83)</f>
        <v>66</v>
      </c>
      <c r="E83" s="30"/>
      <c r="F83" s="30">
        <v>45</v>
      </c>
      <c r="G83" s="30">
        <v>10</v>
      </c>
      <c r="H83" s="30">
        <v>1</v>
      </c>
      <c r="I83" s="30">
        <v>0</v>
      </c>
      <c r="J83" s="30">
        <v>9</v>
      </c>
      <c r="K83" s="30">
        <v>1</v>
      </c>
    </row>
  </sheetData>
  <mergeCells count="1">
    <mergeCell ref="B3:G3"/>
  </mergeCell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tabSelected="1" zoomScaleNormal="100" zoomScaleSheetLayoutView="70" workbookViewId="0">
      <selection activeCell="L3" sqref="L3"/>
    </sheetView>
  </sheetViews>
  <sheetFormatPr defaultColWidth="8.85546875" defaultRowHeight="15.75" x14ac:dyDescent="0.25"/>
  <cols>
    <col min="1" max="1" width="21.7109375" style="42" customWidth="1"/>
    <col min="2" max="2" width="21" style="42" customWidth="1"/>
    <col min="3" max="3" width="35.7109375" style="42" customWidth="1"/>
    <col min="4" max="4" width="18.5703125" style="42" customWidth="1"/>
    <col min="5" max="10" width="12.42578125" style="42" customWidth="1"/>
    <col min="11" max="11" width="44.140625" style="44" customWidth="1"/>
    <col min="12" max="12" width="12.42578125" style="45" customWidth="1"/>
    <col min="13" max="16384" width="8.85546875" style="42"/>
  </cols>
  <sheetData>
    <row r="1" spans="1:12" x14ac:dyDescent="0.25">
      <c r="K1" s="42"/>
      <c r="L1" s="43" t="s">
        <v>104</v>
      </c>
    </row>
    <row r="2" spans="1:12" x14ac:dyDescent="0.25">
      <c r="L2" s="43" t="s">
        <v>176</v>
      </c>
    </row>
    <row r="3" spans="1:12" x14ac:dyDescent="0.25">
      <c r="L3" s="43"/>
    </row>
    <row r="4" spans="1:12" ht="39.75" customHeight="1" x14ac:dyDescent="0.25">
      <c r="B4" s="82" t="s">
        <v>163</v>
      </c>
      <c r="C4" s="82"/>
      <c r="D4" s="82"/>
      <c r="E4" s="82"/>
      <c r="F4" s="82"/>
      <c r="G4" s="82"/>
      <c r="H4" s="82"/>
      <c r="I4" s="82"/>
      <c r="J4" s="82"/>
      <c r="K4" s="82"/>
    </row>
    <row r="6" spans="1:12" ht="283.5" x14ac:dyDescent="0.25">
      <c r="A6" s="46" t="s">
        <v>37</v>
      </c>
      <c r="B6" s="47" t="s">
        <v>39</v>
      </c>
      <c r="C6" s="46" t="s">
        <v>164</v>
      </c>
      <c r="D6" s="47" t="s">
        <v>39</v>
      </c>
      <c r="E6" s="46" t="s">
        <v>31</v>
      </c>
      <c r="F6" s="46" t="s">
        <v>32</v>
      </c>
      <c r="G6" s="46" t="s">
        <v>33</v>
      </c>
      <c r="H6" s="46" t="s">
        <v>36</v>
      </c>
      <c r="I6" s="46" t="s">
        <v>34</v>
      </c>
      <c r="J6" s="46" t="s">
        <v>35</v>
      </c>
      <c r="K6" s="47" t="s">
        <v>109</v>
      </c>
      <c r="L6" s="47" t="s">
        <v>110</v>
      </c>
    </row>
    <row r="7" spans="1:12" x14ac:dyDescent="0.25">
      <c r="A7" s="4" t="s">
        <v>0</v>
      </c>
      <c r="B7" s="33">
        <v>0</v>
      </c>
      <c r="C7" s="5"/>
      <c r="D7" s="48">
        <v>1</v>
      </c>
      <c r="E7" s="48"/>
      <c r="F7" s="48"/>
      <c r="G7" s="48"/>
      <c r="H7" s="48"/>
      <c r="I7" s="48"/>
      <c r="J7" s="49"/>
      <c r="K7" s="50"/>
      <c r="L7" s="51"/>
    </row>
    <row r="8" spans="1:12" ht="95.25" customHeight="1" x14ac:dyDescent="0.25">
      <c r="A8" s="8" t="s">
        <v>1</v>
      </c>
      <c r="B8" s="34">
        <v>5.1199300000000003E-5</v>
      </c>
      <c r="C8" s="61" t="s">
        <v>132</v>
      </c>
      <c r="D8" s="62">
        <v>0.99997440000000004</v>
      </c>
      <c r="E8" s="62"/>
      <c r="F8" s="63"/>
      <c r="G8" s="62"/>
      <c r="H8" s="63"/>
      <c r="I8" s="62" t="s">
        <v>159</v>
      </c>
      <c r="J8" s="64"/>
      <c r="K8" s="41" t="s">
        <v>153</v>
      </c>
      <c r="L8" s="53"/>
    </row>
    <row r="9" spans="1:12" ht="174.75" customHeight="1" x14ac:dyDescent="0.25">
      <c r="A9" s="11"/>
      <c r="B9" s="35"/>
      <c r="C9" s="61" t="s">
        <v>96</v>
      </c>
      <c r="D9" s="62">
        <v>0.99997440000000004</v>
      </c>
      <c r="E9" s="62"/>
      <c r="F9" s="62"/>
      <c r="G9" s="62"/>
      <c r="H9" s="63"/>
      <c r="I9" s="62" t="s">
        <v>159</v>
      </c>
      <c r="J9" s="64"/>
      <c r="K9" s="40" t="s">
        <v>122</v>
      </c>
      <c r="L9" s="53"/>
    </row>
    <row r="10" spans="1:12" x14ac:dyDescent="0.25">
      <c r="A10" s="4" t="s">
        <v>2</v>
      </c>
      <c r="B10" s="33">
        <v>0</v>
      </c>
      <c r="C10" s="65"/>
      <c r="D10" s="62">
        <v>1</v>
      </c>
      <c r="E10" s="62"/>
      <c r="F10" s="62"/>
      <c r="G10" s="62"/>
      <c r="H10" s="63"/>
      <c r="I10" s="63"/>
      <c r="J10" s="64"/>
      <c r="K10" s="40"/>
      <c r="L10" s="53"/>
    </row>
    <row r="11" spans="1:12" ht="153" x14ac:dyDescent="0.25">
      <c r="A11" s="8" t="s">
        <v>3</v>
      </c>
      <c r="B11" s="36">
        <v>1.217508E-2</v>
      </c>
      <c r="C11" s="66" t="s">
        <v>97</v>
      </c>
      <c r="D11" s="62">
        <v>0.99956999999999996</v>
      </c>
      <c r="E11" s="62">
        <v>4.2999999999999999E-4</v>
      </c>
      <c r="F11" s="62"/>
      <c r="G11" s="62"/>
      <c r="H11" s="63"/>
      <c r="I11" s="63"/>
      <c r="J11" s="64"/>
      <c r="K11" s="40" t="s">
        <v>115</v>
      </c>
      <c r="L11" s="53"/>
    </row>
    <row r="12" spans="1:12" ht="178.5" x14ac:dyDescent="0.25">
      <c r="A12" s="4"/>
      <c r="B12" s="36"/>
      <c r="C12" s="66" t="s">
        <v>98</v>
      </c>
      <c r="D12" s="62">
        <v>0.99997499999999995</v>
      </c>
      <c r="E12" s="62">
        <v>2.5000000000000001E-5</v>
      </c>
      <c r="F12" s="62"/>
      <c r="G12" s="62"/>
      <c r="H12" s="63"/>
      <c r="I12" s="63"/>
      <c r="J12" s="64"/>
      <c r="K12" s="40" t="s">
        <v>118</v>
      </c>
      <c r="L12" s="53"/>
    </row>
    <row r="13" spans="1:12" ht="76.5" x14ac:dyDescent="0.25">
      <c r="A13" s="4"/>
      <c r="B13" s="36"/>
      <c r="C13" s="66" t="s">
        <v>99</v>
      </c>
      <c r="D13" s="67">
        <v>0.99999999997</v>
      </c>
      <c r="E13" s="68">
        <v>9.9999999999999995E-7</v>
      </c>
      <c r="F13" s="62"/>
      <c r="G13" s="62"/>
      <c r="H13" s="63"/>
      <c r="I13" s="63"/>
      <c r="J13" s="64"/>
      <c r="K13" s="40" t="s">
        <v>142</v>
      </c>
      <c r="L13" s="53"/>
    </row>
    <row r="14" spans="1:12" ht="78.75" x14ac:dyDescent="0.25">
      <c r="A14" s="4"/>
      <c r="B14" s="36"/>
      <c r="C14" s="69" t="s">
        <v>100</v>
      </c>
      <c r="D14" s="62">
        <v>0.99412</v>
      </c>
      <c r="E14" s="62">
        <v>2.9E-5</v>
      </c>
      <c r="F14" s="62"/>
      <c r="G14" s="62"/>
      <c r="H14" s="63"/>
      <c r="I14" s="63"/>
      <c r="J14" s="64"/>
      <c r="K14" s="40" t="s">
        <v>128</v>
      </c>
      <c r="L14" s="53"/>
    </row>
    <row r="15" spans="1:12" ht="63.75" x14ac:dyDescent="0.25">
      <c r="A15" s="11"/>
      <c r="B15" s="35"/>
      <c r="C15" s="69" t="s">
        <v>101</v>
      </c>
      <c r="D15" s="62">
        <v>0.99412</v>
      </c>
      <c r="E15" s="62"/>
      <c r="F15" s="62">
        <v>5.8799999999999998E-3</v>
      </c>
      <c r="G15" s="62"/>
      <c r="H15" s="63"/>
      <c r="I15" s="63"/>
      <c r="J15" s="64"/>
      <c r="K15" s="40" t="s">
        <v>133</v>
      </c>
      <c r="L15" s="53"/>
    </row>
    <row r="16" spans="1:12" x14ac:dyDescent="0.25">
      <c r="A16" s="11" t="s">
        <v>4</v>
      </c>
      <c r="B16" s="35">
        <v>0</v>
      </c>
      <c r="C16" s="65"/>
      <c r="D16" s="62">
        <v>1</v>
      </c>
      <c r="E16" s="62"/>
      <c r="F16" s="62"/>
      <c r="G16" s="62"/>
      <c r="H16" s="63"/>
      <c r="I16" s="63"/>
      <c r="J16" s="64"/>
      <c r="K16" s="40"/>
      <c r="L16" s="53"/>
    </row>
    <row r="17" spans="1:12" x14ac:dyDescent="0.25">
      <c r="A17" s="14" t="s">
        <v>5</v>
      </c>
      <c r="B17" s="35">
        <v>0</v>
      </c>
      <c r="C17" s="65"/>
      <c r="D17" s="62">
        <v>1</v>
      </c>
      <c r="E17" s="62"/>
      <c r="F17" s="62"/>
      <c r="G17" s="62"/>
      <c r="H17" s="63"/>
      <c r="I17" s="63"/>
      <c r="J17" s="64"/>
      <c r="K17" s="40"/>
      <c r="L17" s="53"/>
    </row>
    <row r="18" spans="1:12" ht="89.25" x14ac:dyDescent="0.25">
      <c r="A18" s="8" t="s">
        <v>6</v>
      </c>
      <c r="B18" s="33">
        <v>1.09E-3</v>
      </c>
      <c r="C18" s="70" t="s">
        <v>102</v>
      </c>
      <c r="D18" s="62">
        <v>0.99890999999999996</v>
      </c>
      <c r="E18" s="62">
        <v>1.09E-3</v>
      </c>
      <c r="F18" s="62"/>
      <c r="G18" s="62"/>
      <c r="H18" s="63"/>
      <c r="I18" s="63"/>
      <c r="J18" s="64"/>
      <c r="K18" s="40" t="s">
        <v>120</v>
      </c>
      <c r="L18" s="53"/>
    </row>
    <row r="19" spans="1:12" ht="76.5" x14ac:dyDescent="0.25">
      <c r="A19" s="8" t="s">
        <v>7</v>
      </c>
      <c r="B19" s="36">
        <v>5.9732450000000003E-3</v>
      </c>
      <c r="C19" s="65" t="s">
        <v>47</v>
      </c>
      <c r="D19" s="62">
        <v>0.9999787</v>
      </c>
      <c r="E19" s="62">
        <v>2.1299999999999999E-5</v>
      </c>
      <c r="F19" s="62"/>
      <c r="G19" s="62"/>
      <c r="H19" s="63"/>
      <c r="I19" s="63"/>
      <c r="J19" s="64"/>
      <c r="K19" s="40" t="s">
        <v>135</v>
      </c>
      <c r="L19" s="53"/>
    </row>
    <row r="20" spans="1:12" ht="76.5" x14ac:dyDescent="0.25">
      <c r="A20" s="4"/>
      <c r="B20" s="36"/>
      <c r="C20" s="65" t="s">
        <v>48</v>
      </c>
      <c r="D20" s="62">
        <v>0.9999787</v>
      </c>
      <c r="E20" s="62">
        <v>2.1299999999999999E-5</v>
      </c>
      <c r="F20" s="62"/>
      <c r="G20" s="62"/>
      <c r="H20" s="63"/>
      <c r="I20" s="63"/>
      <c r="J20" s="64"/>
      <c r="K20" s="40" t="s">
        <v>136</v>
      </c>
      <c r="L20" s="53"/>
    </row>
    <row r="21" spans="1:12" ht="114.75" x14ac:dyDescent="0.25">
      <c r="A21" s="4"/>
      <c r="B21" s="36"/>
      <c r="C21" s="65" t="s">
        <v>49</v>
      </c>
      <c r="D21" s="62">
        <v>0.99412</v>
      </c>
      <c r="E21" s="71">
        <v>5.8799999999999998E-3</v>
      </c>
      <c r="F21" s="62"/>
      <c r="G21" s="62"/>
      <c r="H21" s="63"/>
      <c r="I21" s="63"/>
      <c r="J21" s="64"/>
      <c r="K21" s="41" t="s">
        <v>149</v>
      </c>
      <c r="L21" s="53"/>
    </row>
    <row r="22" spans="1:12" ht="89.25" x14ac:dyDescent="0.25">
      <c r="A22" s="4"/>
      <c r="B22" s="36"/>
      <c r="C22" s="65" t="s">
        <v>50</v>
      </c>
      <c r="D22" s="62">
        <v>0.99997440000000004</v>
      </c>
      <c r="E22" s="62"/>
      <c r="F22" s="62"/>
      <c r="G22" s="62"/>
      <c r="H22" s="63"/>
      <c r="I22" s="62" t="s">
        <v>159</v>
      </c>
      <c r="J22" s="64"/>
      <c r="K22" s="41" t="s">
        <v>154</v>
      </c>
      <c r="L22" s="53"/>
    </row>
    <row r="23" spans="1:12" ht="89.25" x14ac:dyDescent="0.25">
      <c r="A23" s="4"/>
      <c r="B23" s="35"/>
      <c r="C23" s="65" t="s">
        <v>51</v>
      </c>
      <c r="D23" s="62">
        <v>0.99997440000000004</v>
      </c>
      <c r="E23" s="62"/>
      <c r="F23" s="62"/>
      <c r="G23" s="62"/>
      <c r="H23" s="63"/>
      <c r="I23" s="62" t="s">
        <v>159</v>
      </c>
      <c r="J23" s="64"/>
      <c r="K23" s="40" t="s">
        <v>130</v>
      </c>
      <c r="L23" s="53"/>
    </row>
    <row r="24" spans="1:12" ht="76.5" x14ac:dyDescent="0.25">
      <c r="A24" s="8" t="s">
        <v>8</v>
      </c>
      <c r="B24" s="36">
        <v>1.4236553000000001E-2</v>
      </c>
      <c r="C24" s="65" t="s">
        <v>52</v>
      </c>
      <c r="D24" s="62">
        <v>0.99975999999999998</v>
      </c>
      <c r="E24" s="62">
        <v>2.4000000000000001E-4</v>
      </c>
      <c r="F24" s="62"/>
      <c r="G24" s="62"/>
      <c r="H24" s="63"/>
      <c r="I24" s="63"/>
      <c r="J24" s="64"/>
      <c r="K24" s="40" t="s">
        <v>135</v>
      </c>
      <c r="L24" s="53"/>
    </row>
    <row r="25" spans="1:12" ht="76.5" x14ac:dyDescent="0.25">
      <c r="A25" s="4"/>
      <c r="B25" s="36"/>
      <c r="C25" s="65" t="s">
        <v>53</v>
      </c>
      <c r="D25" s="62">
        <v>0.99945700000000004</v>
      </c>
      <c r="E25" s="62">
        <v>5.4299999999999997E-4</v>
      </c>
      <c r="F25" s="62"/>
      <c r="G25" s="62"/>
      <c r="H25" s="63"/>
      <c r="I25" s="63"/>
      <c r="J25" s="64"/>
      <c r="K25" s="40" t="s">
        <v>139</v>
      </c>
      <c r="L25" s="53"/>
    </row>
    <row r="26" spans="1:12" ht="76.5" x14ac:dyDescent="0.25">
      <c r="A26" s="4"/>
      <c r="B26" s="36"/>
      <c r="C26" s="65" t="s">
        <v>54</v>
      </c>
      <c r="D26" s="62">
        <v>0.99956999999999996</v>
      </c>
      <c r="E26" s="62">
        <v>4.2999999999999999E-4</v>
      </c>
      <c r="F26" s="62"/>
      <c r="G26" s="62"/>
      <c r="H26" s="63"/>
      <c r="I26" s="63"/>
      <c r="J26" s="64"/>
      <c r="K26" s="40" t="s">
        <v>136</v>
      </c>
      <c r="L26" s="53"/>
    </row>
    <row r="27" spans="1:12" ht="89.25" x14ac:dyDescent="0.25">
      <c r="A27" s="4"/>
      <c r="B27" s="36"/>
      <c r="C27" s="65" t="s">
        <v>55</v>
      </c>
      <c r="D27" s="62">
        <v>0.99412</v>
      </c>
      <c r="E27" s="71">
        <v>5.8799999999999998E-3</v>
      </c>
      <c r="F27" s="62"/>
      <c r="G27" s="62"/>
      <c r="H27" s="63"/>
      <c r="I27" s="63"/>
      <c r="J27" s="64"/>
      <c r="K27" s="40" t="s">
        <v>114</v>
      </c>
      <c r="L27" s="53"/>
    </row>
    <row r="28" spans="1:12" ht="89.25" x14ac:dyDescent="0.25">
      <c r="A28" s="4"/>
      <c r="B28" s="36"/>
      <c r="C28" s="65" t="s">
        <v>56</v>
      </c>
      <c r="D28" s="62">
        <v>0.99866999999999995</v>
      </c>
      <c r="E28" s="62">
        <v>1.33E-3</v>
      </c>
      <c r="F28" s="62"/>
      <c r="G28" s="62"/>
      <c r="H28" s="63"/>
      <c r="I28" s="63"/>
      <c r="J28" s="64"/>
      <c r="K28" s="40" t="s">
        <v>121</v>
      </c>
      <c r="L28" s="53"/>
    </row>
    <row r="29" spans="1:12" ht="114.75" x14ac:dyDescent="0.25">
      <c r="A29" s="4"/>
      <c r="B29" s="35"/>
      <c r="C29" s="65" t="s">
        <v>49</v>
      </c>
      <c r="D29" s="62">
        <v>0.99412</v>
      </c>
      <c r="E29" s="71">
        <v>5.8799999999999998E-3</v>
      </c>
      <c r="F29" s="62"/>
      <c r="G29" s="62"/>
      <c r="H29" s="63"/>
      <c r="I29" s="63"/>
      <c r="J29" s="64"/>
      <c r="K29" s="41" t="s">
        <v>149</v>
      </c>
      <c r="L29" s="53"/>
    </row>
    <row r="30" spans="1:12" ht="89.25" x14ac:dyDescent="0.25">
      <c r="A30" s="8" t="s">
        <v>9</v>
      </c>
      <c r="B30" s="36">
        <v>1.7813663E-2</v>
      </c>
      <c r="C30" s="65" t="s">
        <v>57</v>
      </c>
      <c r="D30" s="62">
        <v>0.98799999999999999</v>
      </c>
      <c r="E30" s="62">
        <v>4.3000000000000003E-6</v>
      </c>
      <c r="F30" s="62"/>
      <c r="G30" s="62"/>
      <c r="H30" s="63"/>
      <c r="I30" s="63"/>
      <c r="J30" s="64"/>
      <c r="K30" s="40" t="s">
        <v>144</v>
      </c>
      <c r="L30" s="53"/>
    </row>
    <row r="31" spans="1:12" ht="76.5" x14ac:dyDescent="0.25">
      <c r="A31" s="4"/>
      <c r="B31" s="36"/>
      <c r="C31" s="65" t="s">
        <v>58</v>
      </c>
      <c r="D31" s="62">
        <v>0.99999570000000004</v>
      </c>
      <c r="E31" s="62">
        <v>4.3000000000000003E-6</v>
      </c>
      <c r="F31" s="62"/>
      <c r="G31" s="62"/>
      <c r="H31" s="63"/>
      <c r="I31" s="63"/>
      <c r="J31" s="64"/>
      <c r="K31" s="40" t="s">
        <v>143</v>
      </c>
      <c r="L31" s="53"/>
    </row>
    <row r="32" spans="1:12" ht="114.75" x14ac:dyDescent="0.25">
      <c r="A32" s="4"/>
      <c r="B32" s="35"/>
      <c r="C32" s="65" t="s">
        <v>59</v>
      </c>
      <c r="D32" s="62">
        <v>0.99412</v>
      </c>
      <c r="E32" s="71">
        <v>5.8799999999999998E-3</v>
      </c>
      <c r="F32" s="62"/>
      <c r="G32" s="62"/>
      <c r="H32" s="63"/>
      <c r="I32" s="63"/>
      <c r="J32" s="64"/>
      <c r="K32" s="41" t="s">
        <v>149</v>
      </c>
      <c r="L32" s="53"/>
    </row>
    <row r="33" spans="1:12" ht="89.25" x14ac:dyDescent="0.25">
      <c r="A33" s="8" t="s">
        <v>10</v>
      </c>
      <c r="B33" s="34">
        <v>8.5197299999999998E-5</v>
      </c>
      <c r="C33" s="65" t="s">
        <v>60</v>
      </c>
      <c r="D33" s="62">
        <v>0.9999787</v>
      </c>
      <c r="E33" s="62">
        <v>2.1299999999999999E-5</v>
      </c>
      <c r="F33" s="63"/>
      <c r="G33" s="62"/>
      <c r="H33" s="63"/>
      <c r="I33" s="63"/>
      <c r="J33" s="64"/>
      <c r="K33" s="40" t="s">
        <v>112</v>
      </c>
      <c r="L33" s="53"/>
    </row>
    <row r="34" spans="1:12" ht="178.5" x14ac:dyDescent="0.25">
      <c r="A34" s="4"/>
      <c r="B34" s="36"/>
      <c r="C34" s="65" t="s">
        <v>61</v>
      </c>
      <c r="D34" s="62">
        <v>0.9999787</v>
      </c>
      <c r="E34" s="62">
        <v>2.1299999999999999E-5</v>
      </c>
      <c r="F34" s="62"/>
      <c r="G34" s="62"/>
      <c r="H34" s="63"/>
      <c r="I34" s="63"/>
      <c r="J34" s="64"/>
      <c r="K34" s="40" t="s">
        <v>118</v>
      </c>
      <c r="L34" s="53"/>
    </row>
    <row r="35" spans="1:12" ht="76.5" x14ac:dyDescent="0.25">
      <c r="A35" s="4"/>
      <c r="B35" s="36"/>
      <c r="C35" s="65" t="s">
        <v>62</v>
      </c>
      <c r="D35" s="62">
        <v>0.9999787</v>
      </c>
      <c r="E35" s="62">
        <v>2.1299999999999999E-5</v>
      </c>
      <c r="F35" s="62"/>
      <c r="G35" s="62"/>
      <c r="H35" s="63"/>
      <c r="I35" s="63"/>
      <c r="J35" s="64"/>
      <c r="K35" s="40" t="s">
        <v>138</v>
      </c>
      <c r="L35" s="53"/>
    </row>
    <row r="36" spans="1:12" ht="153" x14ac:dyDescent="0.25">
      <c r="A36" s="11"/>
      <c r="B36" s="35"/>
      <c r="C36" s="65" t="s">
        <v>63</v>
      </c>
      <c r="D36" s="62">
        <v>0.9999787</v>
      </c>
      <c r="E36" s="62">
        <v>2.1299999999999999E-5</v>
      </c>
      <c r="F36" s="62"/>
      <c r="G36" s="62"/>
      <c r="H36" s="63"/>
      <c r="I36" s="63"/>
      <c r="J36" s="64"/>
      <c r="K36" s="41" t="s">
        <v>147</v>
      </c>
      <c r="L36" s="53"/>
    </row>
    <row r="37" spans="1:12" ht="76.5" x14ac:dyDescent="0.25">
      <c r="A37" s="4" t="s">
        <v>11</v>
      </c>
      <c r="B37" s="37">
        <v>8.5199999999999997E-6</v>
      </c>
      <c r="C37" s="65" t="s">
        <v>64</v>
      </c>
      <c r="D37" s="62">
        <v>0.99999148000000004</v>
      </c>
      <c r="E37" s="62">
        <v>4.8E-8</v>
      </c>
      <c r="F37" s="62"/>
      <c r="G37" s="62"/>
      <c r="H37" s="63"/>
      <c r="I37" s="63"/>
      <c r="J37" s="64"/>
      <c r="K37" s="40" t="s">
        <v>113</v>
      </c>
      <c r="L37" s="53"/>
    </row>
    <row r="38" spans="1:12" ht="51" x14ac:dyDescent="0.25">
      <c r="A38" s="8" t="s">
        <v>12</v>
      </c>
      <c r="B38" s="36">
        <v>2.3338369000000001E-2</v>
      </c>
      <c r="C38" s="65" t="s">
        <v>65</v>
      </c>
      <c r="D38" s="62">
        <v>0.99412</v>
      </c>
      <c r="E38" s="63"/>
      <c r="F38" s="71">
        <v>7.9000000000000006E-8</v>
      </c>
      <c r="G38" s="62"/>
      <c r="H38" s="63"/>
      <c r="I38" s="63"/>
      <c r="J38" s="64"/>
      <c r="K38" s="41" t="s">
        <v>161</v>
      </c>
      <c r="L38" s="53"/>
    </row>
    <row r="39" spans="1:12" ht="51" x14ac:dyDescent="0.25">
      <c r="A39" s="4"/>
      <c r="B39" s="36"/>
      <c r="C39" s="65" t="s">
        <v>66</v>
      </c>
      <c r="D39" s="62">
        <v>0.99412</v>
      </c>
      <c r="E39" s="63"/>
      <c r="F39" s="71">
        <v>5.8799999999999998E-3</v>
      </c>
      <c r="G39" s="62"/>
      <c r="H39" s="63"/>
      <c r="I39" s="63"/>
      <c r="J39" s="64"/>
      <c r="K39" s="41" t="s">
        <v>161</v>
      </c>
      <c r="L39" s="53"/>
    </row>
    <row r="40" spans="1:12" ht="51" x14ac:dyDescent="0.25">
      <c r="A40" s="4"/>
      <c r="B40" s="36"/>
      <c r="C40" s="65" t="s">
        <v>67</v>
      </c>
      <c r="D40" s="62">
        <v>0.99412</v>
      </c>
      <c r="E40" s="63"/>
      <c r="F40" s="71">
        <v>5.8799999999999998E-3</v>
      </c>
      <c r="G40" s="62"/>
      <c r="H40" s="63"/>
      <c r="I40" s="63"/>
      <c r="J40" s="64"/>
      <c r="K40" s="41" t="s">
        <v>161</v>
      </c>
      <c r="L40" s="53"/>
    </row>
    <row r="41" spans="1:12" ht="140.25" x14ac:dyDescent="0.25">
      <c r="A41" s="4"/>
      <c r="B41" s="36"/>
      <c r="C41" s="65" t="s">
        <v>68</v>
      </c>
      <c r="D41" s="62">
        <v>0.99412</v>
      </c>
      <c r="E41" s="71">
        <v>5.8799999999999998E-3</v>
      </c>
      <c r="F41" s="62"/>
      <c r="G41" s="62"/>
      <c r="H41" s="63"/>
      <c r="I41" s="63"/>
      <c r="J41" s="64"/>
      <c r="K41" s="40" t="s">
        <v>146</v>
      </c>
      <c r="L41" s="53"/>
    </row>
    <row r="42" spans="1:12" ht="89.25" x14ac:dyDescent="0.25">
      <c r="A42" s="11"/>
      <c r="B42" s="35"/>
      <c r="C42" s="65" t="s">
        <v>103</v>
      </c>
      <c r="D42" s="62">
        <v>0.99997440000000004</v>
      </c>
      <c r="E42" s="71"/>
      <c r="F42" s="62"/>
      <c r="G42" s="62"/>
      <c r="H42" s="63"/>
      <c r="I42" s="62" t="s">
        <v>159</v>
      </c>
      <c r="J42" s="64"/>
      <c r="K42" s="41" t="s">
        <v>155</v>
      </c>
      <c r="L42" s="53"/>
    </row>
    <row r="43" spans="1:12" x14ac:dyDescent="0.25">
      <c r="A43" s="11" t="s">
        <v>13</v>
      </c>
      <c r="B43" s="35">
        <v>0</v>
      </c>
      <c r="C43" s="65"/>
      <c r="D43" s="62">
        <v>1</v>
      </c>
      <c r="E43" s="62"/>
      <c r="F43" s="62"/>
      <c r="G43" s="62"/>
      <c r="H43" s="63"/>
      <c r="I43" s="63"/>
      <c r="J43" s="64"/>
      <c r="K43" s="40"/>
      <c r="L43" s="53"/>
    </row>
    <row r="44" spans="1:12" x14ac:dyDescent="0.25">
      <c r="A44" s="8" t="s">
        <v>14</v>
      </c>
      <c r="B44" s="35">
        <v>0</v>
      </c>
      <c r="C44" s="65"/>
      <c r="D44" s="62">
        <v>1</v>
      </c>
      <c r="E44" s="63"/>
      <c r="F44" s="63"/>
      <c r="G44" s="62"/>
      <c r="H44" s="63"/>
      <c r="I44" s="63"/>
      <c r="J44" s="64"/>
      <c r="K44" s="40"/>
      <c r="L44" s="53"/>
    </row>
    <row r="45" spans="1:12" ht="102" x14ac:dyDescent="0.25">
      <c r="A45" s="8" t="s">
        <v>165</v>
      </c>
      <c r="B45" s="36">
        <v>1.30116E-3</v>
      </c>
      <c r="C45" s="65" t="s">
        <v>74</v>
      </c>
      <c r="D45" s="62">
        <v>0.99936199999999997</v>
      </c>
      <c r="E45" s="62">
        <v>6.38E-4</v>
      </c>
      <c r="F45" s="63"/>
      <c r="G45" s="62"/>
      <c r="H45" s="63"/>
      <c r="I45" s="63"/>
      <c r="J45" s="64"/>
      <c r="K45" s="40" t="s">
        <v>117</v>
      </c>
      <c r="L45" s="53"/>
    </row>
    <row r="46" spans="1:12" ht="63" x14ac:dyDescent="0.25">
      <c r="A46" s="4"/>
      <c r="B46" s="36"/>
      <c r="C46" s="72" t="s">
        <v>75</v>
      </c>
      <c r="D46" s="62">
        <v>0.99936199999999997</v>
      </c>
      <c r="E46" s="62">
        <v>6.38E-4</v>
      </c>
      <c r="F46" s="63"/>
      <c r="G46" s="62"/>
      <c r="H46" s="63"/>
      <c r="I46" s="63"/>
      <c r="J46" s="64"/>
      <c r="K46" s="40" t="s">
        <v>119</v>
      </c>
      <c r="L46" s="53"/>
    </row>
    <row r="47" spans="1:12" ht="127.5" x14ac:dyDescent="0.25">
      <c r="A47" s="4"/>
      <c r="B47" s="35"/>
      <c r="C47" s="65" t="s">
        <v>76</v>
      </c>
      <c r="D47" s="62">
        <v>0.99997440000000004</v>
      </c>
      <c r="E47" s="62"/>
      <c r="F47" s="63"/>
      <c r="G47" s="62"/>
      <c r="H47" s="63"/>
      <c r="I47" s="62" t="s">
        <v>159</v>
      </c>
      <c r="J47" s="64"/>
      <c r="K47" s="40" t="s">
        <v>166</v>
      </c>
      <c r="L47" s="53"/>
    </row>
    <row r="48" spans="1:12" ht="127.5" x14ac:dyDescent="0.25">
      <c r="A48" s="8" t="s">
        <v>16</v>
      </c>
      <c r="B48" s="36">
        <v>1.1725426000000001E-2</v>
      </c>
      <c r="C48" s="65" t="s">
        <v>77</v>
      </c>
      <c r="D48" s="62">
        <v>0.99412</v>
      </c>
      <c r="E48" s="62">
        <v>5.8799999999999998E-3</v>
      </c>
      <c r="F48" s="63"/>
      <c r="G48" s="62"/>
      <c r="H48" s="63"/>
      <c r="I48" s="63"/>
      <c r="J48" s="64"/>
      <c r="K48" s="40" t="s">
        <v>145</v>
      </c>
      <c r="L48" s="53"/>
    </row>
    <row r="49" spans="1:12" ht="165.75" x14ac:dyDescent="0.25">
      <c r="A49" s="11"/>
      <c r="B49" s="35"/>
      <c r="C49" s="72" t="s">
        <v>78</v>
      </c>
      <c r="D49" s="62">
        <v>0.99412</v>
      </c>
      <c r="E49" s="62">
        <v>5.8799999999999998E-3</v>
      </c>
      <c r="F49" s="63"/>
      <c r="G49" s="62"/>
      <c r="H49" s="63"/>
      <c r="I49" s="63"/>
      <c r="J49" s="64"/>
      <c r="K49" s="40" t="s">
        <v>126</v>
      </c>
      <c r="L49" s="53"/>
    </row>
    <row r="50" spans="1:12" ht="102" x14ac:dyDescent="0.25">
      <c r="A50" s="11" t="s">
        <v>17</v>
      </c>
      <c r="B50" s="35">
        <v>0</v>
      </c>
      <c r="C50" s="72" t="s">
        <v>79</v>
      </c>
      <c r="D50" s="62">
        <v>1</v>
      </c>
      <c r="E50" s="62"/>
      <c r="F50" s="63"/>
      <c r="G50" s="62"/>
      <c r="H50" s="63"/>
      <c r="I50" s="63"/>
      <c r="J50" s="64"/>
      <c r="K50" s="40" t="s">
        <v>116</v>
      </c>
      <c r="L50" s="53"/>
    </row>
    <row r="51" spans="1:12" x14ac:dyDescent="0.25">
      <c r="A51" s="14" t="s">
        <v>18</v>
      </c>
      <c r="B51" s="35">
        <v>0</v>
      </c>
      <c r="C51" s="72"/>
      <c r="D51" s="62">
        <v>1</v>
      </c>
      <c r="E51" s="62"/>
      <c r="F51" s="63"/>
      <c r="G51" s="62"/>
      <c r="H51" s="63"/>
      <c r="I51" s="63"/>
      <c r="J51" s="64"/>
      <c r="K51" s="40"/>
      <c r="L51" s="53"/>
    </row>
    <row r="52" spans="1:12" ht="89.25" x14ac:dyDescent="0.25">
      <c r="A52" s="8" t="s">
        <v>19</v>
      </c>
      <c r="B52" s="35">
        <v>4.0400000000000001E-4</v>
      </c>
      <c r="C52" s="72" t="s">
        <v>80</v>
      </c>
      <c r="D52" s="62">
        <v>0.99959600000000004</v>
      </c>
      <c r="E52" s="62">
        <v>4.0400000000000001E-4</v>
      </c>
      <c r="F52" s="63"/>
      <c r="G52" s="62"/>
      <c r="H52" s="63"/>
      <c r="I52" s="63"/>
      <c r="J52" s="64"/>
      <c r="K52" s="40" t="s">
        <v>121</v>
      </c>
      <c r="L52" s="53"/>
    </row>
    <row r="53" spans="1:12" ht="89.25" x14ac:dyDescent="0.25">
      <c r="A53" s="8" t="s">
        <v>20</v>
      </c>
      <c r="B53" s="36">
        <v>6.3074719999999997E-3</v>
      </c>
      <c r="C53" s="61" t="s">
        <v>40</v>
      </c>
      <c r="D53" s="73">
        <v>0.99956999999999996</v>
      </c>
      <c r="E53" s="73">
        <v>4.2999999999999999E-4</v>
      </c>
      <c r="F53" s="74"/>
      <c r="G53" s="73"/>
      <c r="H53" s="74"/>
      <c r="I53" s="74"/>
      <c r="J53" s="75"/>
      <c r="K53" s="40" t="s">
        <v>112</v>
      </c>
      <c r="L53" s="53"/>
    </row>
    <row r="54" spans="1:12" ht="165.75" x14ac:dyDescent="0.25">
      <c r="A54" s="11"/>
      <c r="B54" s="35"/>
      <c r="C54" s="76" t="s">
        <v>41</v>
      </c>
      <c r="D54" s="73">
        <v>0.99412</v>
      </c>
      <c r="E54" s="73">
        <v>5.8799999999999998E-3</v>
      </c>
      <c r="F54" s="74"/>
      <c r="G54" s="73"/>
      <c r="H54" s="74"/>
      <c r="I54" s="74"/>
      <c r="J54" s="75"/>
      <c r="K54" s="40" t="s">
        <v>127</v>
      </c>
      <c r="L54" s="53"/>
    </row>
    <row r="55" spans="1:12" ht="153" x14ac:dyDescent="0.25">
      <c r="A55" s="8" t="s">
        <v>21</v>
      </c>
      <c r="B55" s="36">
        <v>5.9259700000000005E-4</v>
      </c>
      <c r="C55" s="61" t="s">
        <v>42</v>
      </c>
      <c r="D55" s="73">
        <v>0.99999539999999998</v>
      </c>
      <c r="E55" s="73">
        <v>4.6E-6</v>
      </c>
      <c r="F55" s="74"/>
      <c r="G55" s="73"/>
      <c r="H55" s="74"/>
      <c r="I55" s="74"/>
      <c r="J55" s="75"/>
      <c r="K55" s="41" t="s">
        <v>147</v>
      </c>
      <c r="L55" s="53"/>
    </row>
    <row r="56" spans="1:12" ht="229.5" x14ac:dyDescent="0.25">
      <c r="A56" s="11"/>
      <c r="B56" s="35"/>
      <c r="C56" s="76" t="s">
        <v>43</v>
      </c>
      <c r="D56" s="73">
        <v>0.99941199999999997</v>
      </c>
      <c r="E56" s="73">
        <v>5.8799999999999998E-4</v>
      </c>
      <c r="F56" s="74"/>
      <c r="G56" s="73"/>
      <c r="H56" s="74"/>
      <c r="I56" s="74"/>
      <c r="J56" s="75"/>
      <c r="K56" s="40" t="s">
        <v>125</v>
      </c>
      <c r="L56" s="53"/>
    </row>
    <row r="57" spans="1:12" x14ac:dyDescent="0.25">
      <c r="A57" s="14" t="s">
        <v>22</v>
      </c>
      <c r="B57" s="33">
        <v>0</v>
      </c>
      <c r="C57" s="65"/>
      <c r="D57" s="73">
        <v>1</v>
      </c>
      <c r="E57" s="73">
        <v>0</v>
      </c>
      <c r="F57" s="74"/>
      <c r="G57" s="73"/>
      <c r="H57" s="74"/>
      <c r="I57" s="74"/>
      <c r="J57" s="75"/>
      <c r="K57" s="40"/>
      <c r="L57" s="53"/>
    </row>
    <row r="58" spans="1:12" ht="76.5" x14ac:dyDescent="0.25">
      <c r="A58" s="8" t="s">
        <v>167</v>
      </c>
      <c r="B58" s="36">
        <v>8.4844599999999999E-4</v>
      </c>
      <c r="C58" s="61" t="s">
        <v>44</v>
      </c>
      <c r="D58" s="73">
        <v>0.99999539999999998</v>
      </c>
      <c r="E58" s="73">
        <v>1.2499999999999999E-7</v>
      </c>
      <c r="F58" s="74"/>
      <c r="G58" s="73"/>
      <c r="H58" s="74"/>
      <c r="I58" s="74"/>
      <c r="J58" s="75"/>
      <c r="K58" s="40" t="s">
        <v>113</v>
      </c>
      <c r="L58" s="53"/>
    </row>
    <row r="59" spans="1:12" ht="102" x14ac:dyDescent="0.25">
      <c r="A59" s="4"/>
      <c r="B59" s="36"/>
      <c r="C59" s="76" t="s">
        <v>45</v>
      </c>
      <c r="D59" s="73">
        <v>0.99974399999999997</v>
      </c>
      <c r="E59" s="73">
        <v>2.5599999999999999E-4</v>
      </c>
      <c r="F59" s="74"/>
      <c r="G59" s="73"/>
      <c r="H59" s="74"/>
      <c r="I59" s="74"/>
      <c r="J59" s="75"/>
      <c r="K59" s="40" t="s">
        <v>140</v>
      </c>
      <c r="L59" s="53"/>
    </row>
    <row r="60" spans="1:12" ht="63" x14ac:dyDescent="0.25">
      <c r="A60" s="4"/>
      <c r="B60" s="36"/>
      <c r="C60" s="76" t="s">
        <v>46</v>
      </c>
      <c r="D60" s="73">
        <v>0.99941199999999997</v>
      </c>
      <c r="E60" s="73">
        <v>5.8799999999999998E-4</v>
      </c>
      <c r="F60" s="74"/>
      <c r="G60" s="73"/>
      <c r="H60" s="74"/>
      <c r="I60" s="74"/>
      <c r="J60" s="75"/>
      <c r="K60" s="40" t="s">
        <v>119</v>
      </c>
      <c r="L60" s="53"/>
    </row>
    <row r="61" spans="1:12" x14ac:dyDescent="0.25">
      <c r="A61" s="8" t="s">
        <v>24</v>
      </c>
      <c r="B61" s="38">
        <v>0</v>
      </c>
      <c r="C61" s="65"/>
      <c r="D61" s="73">
        <v>1</v>
      </c>
      <c r="E61" s="74">
        <v>0</v>
      </c>
      <c r="F61" s="74"/>
      <c r="G61" s="73"/>
      <c r="H61" s="74"/>
      <c r="I61" s="74"/>
      <c r="J61" s="75"/>
      <c r="K61" s="40"/>
      <c r="L61" s="53"/>
    </row>
    <row r="62" spans="1:12" ht="76.5" x14ac:dyDescent="0.25">
      <c r="A62" s="8" t="s">
        <v>168</v>
      </c>
      <c r="B62" s="36">
        <v>2.2374949000000002E-2</v>
      </c>
      <c r="C62" s="65" t="s">
        <v>81</v>
      </c>
      <c r="D62" s="73">
        <v>0.98799999999999999</v>
      </c>
      <c r="E62" s="62">
        <v>1.2E-2</v>
      </c>
      <c r="F62" s="74"/>
      <c r="G62" s="73"/>
      <c r="H62" s="74"/>
      <c r="I62" s="74"/>
      <c r="J62" s="75"/>
      <c r="K62" s="40" t="s">
        <v>123</v>
      </c>
      <c r="L62" s="53"/>
    </row>
    <row r="63" spans="1:12" ht="127.5" x14ac:dyDescent="0.25">
      <c r="A63" s="4"/>
      <c r="B63" s="36"/>
      <c r="C63" s="65" t="s">
        <v>82</v>
      </c>
      <c r="D63" s="62">
        <v>0.99999519999999997</v>
      </c>
      <c r="E63" s="63"/>
      <c r="F63" s="62">
        <v>4.7999999999999998E-6</v>
      </c>
      <c r="G63" s="62"/>
      <c r="H63" s="63"/>
      <c r="I63" s="63"/>
      <c r="J63" s="64"/>
      <c r="K63" s="41" t="s">
        <v>152</v>
      </c>
      <c r="L63" s="53"/>
    </row>
    <row r="64" spans="1:12" ht="38.25" x14ac:dyDescent="0.25">
      <c r="A64" s="4"/>
      <c r="B64" s="36"/>
      <c r="C64" s="65" t="s">
        <v>83</v>
      </c>
      <c r="D64" s="62">
        <v>0.99999519999999997</v>
      </c>
      <c r="E64" s="63"/>
      <c r="F64" s="62">
        <v>4.7999999999999998E-6</v>
      </c>
      <c r="G64" s="62"/>
      <c r="H64" s="63"/>
      <c r="I64" s="63"/>
      <c r="J64" s="64"/>
      <c r="K64" s="41" t="s">
        <v>156</v>
      </c>
      <c r="L64" s="53"/>
    </row>
    <row r="65" spans="1:12" ht="38.25" x14ac:dyDescent="0.25">
      <c r="A65" s="4"/>
      <c r="B65" s="36"/>
      <c r="C65" s="65" t="s">
        <v>84</v>
      </c>
      <c r="D65" s="62">
        <v>0.999</v>
      </c>
      <c r="E65" s="63">
        <v>1E-3</v>
      </c>
      <c r="F65" s="63"/>
      <c r="G65" s="62"/>
      <c r="H65" s="63"/>
      <c r="I65" s="63"/>
      <c r="J65" s="64"/>
      <c r="K65" s="41" t="s">
        <v>151</v>
      </c>
      <c r="L65" s="53"/>
    </row>
    <row r="66" spans="1:12" ht="38.25" x14ac:dyDescent="0.25">
      <c r="A66" s="4"/>
      <c r="B66" s="36"/>
      <c r="C66" s="65" t="s">
        <v>84</v>
      </c>
      <c r="D66" s="62">
        <v>0.99999870000000002</v>
      </c>
      <c r="E66" s="62">
        <v>1.3E-6</v>
      </c>
      <c r="F66" s="63"/>
      <c r="G66" s="62"/>
      <c r="H66" s="63"/>
      <c r="I66" s="63"/>
      <c r="J66" s="64"/>
      <c r="K66" s="41" t="s">
        <v>151</v>
      </c>
      <c r="L66" s="53"/>
    </row>
    <row r="67" spans="1:12" ht="114.75" x14ac:dyDescent="0.25">
      <c r="A67" s="4"/>
      <c r="B67" s="36"/>
      <c r="C67" s="65" t="s">
        <v>85</v>
      </c>
      <c r="D67" s="62">
        <v>0.99719999999999998</v>
      </c>
      <c r="E67" s="62">
        <v>2.4199999999999999E-5</v>
      </c>
      <c r="F67" s="63"/>
      <c r="G67" s="62"/>
      <c r="H67" s="63"/>
      <c r="I67" s="63"/>
      <c r="J67" s="64"/>
      <c r="K67" s="40" t="s">
        <v>108</v>
      </c>
      <c r="L67" s="53"/>
    </row>
    <row r="68" spans="1:12" ht="63.75" x14ac:dyDescent="0.25">
      <c r="A68" s="4"/>
      <c r="B68" s="36"/>
      <c r="C68" s="65" t="s">
        <v>86</v>
      </c>
      <c r="D68" s="62">
        <v>0.99719999999999998</v>
      </c>
      <c r="E68" s="62">
        <v>2.8E-3</v>
      </c>
      <c r="F68" s="63"/>
      <c r="G68" s="62"/>
      <c r="H68" s="63"/>
      <c r="I68" s="63"/>
      <c r="J68" s="64"/>
      <c r="K68" s="40" t="s">
        <v>134</v>
      </c>
      <c r="L68" s="53"/>
    </row>
    <row r="69" spans="1:12" ht="114.75" x14ac:dyDescent="0.25">
      <c r="A69" s="4"/>
      <c r="B69" s="36"/>
      <c r="C69" s="65" t="s">
        <v>107</v>
      </c>
      <c r="D69" s="62">
        <v>0.99719999999999998</v>
      </c>
      <c r="E69" s="62">
        <v>2.4199999999999999E-5</v>
      </c>
      <c r="F69" s="63"/>
      <c r="G69" s="62"/>
      <c r="H69" s="63"/>
      <c r="I69" s="63"/>
      <c r="J69" s="64"/>
      <c r="K69" s="40" t="s">
        <v>108</v>
      </c>
      <c r="L69" s="53"/>
    </row>
    <row r="70" spans="1:12" ht="63.75" x14ac:dyDescent="0.25">
      <c r="A70" s="4"/>
      <c r="B70" s="36"/>
      <c r="C70" s="65" t="s">
        <v>88</v>
      </c>
      <c r="D70" s="62">
        <v>0.99997199999999997</v>
      </c>
      <c r="E70" s="63"/>
      <c r="F70" s="62">
        <v>2.8E-5</v>
      </c>
      <c r="G70" s="77"/>
      <c r="H70" s="63"/>
      <c r="I70" s="63"/>
      <c r="J70" s="64"/>
      <c r="K70" s="40" t="s">
        <v>124</v>
      </c>
      <c r="L70" s="53"/>
    </row>
    <row r="71" spans="1:12" ht="102" x14ac:dyDescent="0.25">
      <c r="A71" s="4"/>
      <c r="B71" s="36"/>
      <c r="C71" s="65" t="s">
        <v>89</v>
      </c>
      <c r="D71" s="62">
        <v>0.99997199999999997</v>
      </c>
      <c r="E71" s="63"/>
      <c r="F71" s="62">
        <v>2.8E-5</v>
      </c>
      <c r="G71" s="62"/>
      <c r="H71" s="63"/>
      <c r="I71" s="63"/>
      <c r="J71" s="64"/>
      <c r="K71" s="40" t="s">
        <v>111</v>
      </c>
      <c r="L71" s="53"/>
    </row>
    <row r="72" spans="1:12" ht="76.5" x14ac:dyDescent="0.25">
      <c r="A72" s="4"/>
      <c r="B72" s="36"/>
      <c r="C72" s="65" t="s">
        <v>90</v>
      </c>
      <c r="D72" s="62">
        <v>0.99997440000000004</v>
      </c>
      <c r="E72" s="63"/>
      <c r="F72" s="63"/>
      <c r="G72" s="62"/>
      <c r="H72" s="63"/>
      <c r="I72" s="62" t="s">
        <v>159</v>
      </c>
      <c r="J72" s="64"/>
      <c r="K72" s="40" t="s">
        <v>131</v>
      </c>
      <c r="L72" s="53"/>
    </row>
    <row r="73" spans="1:12" ht="25.5" x14ac:dyDescent="0.25">
      <c r="A73" s="4"/>
      <c r="B73" s="36"/>
      <c r="C73" s="65" t="s">
        <v>91</v>
      </c>
      <c r="D73" s="62">
        <v>0.99997440000000004</v>
      </c>
      <c r="E73" s="63"/>
      <c r="F73" s="63"/>
      <c r="G73" s="62"/>
      <c r="H73" s="63"/>
      <c r="I73" s="62" t="s">
        <v>159</v>
      </c>
      <c r="J73" s="64"/>
      <c r="K73" s="41" t="s">
        <v>148</v>
      </c>
      <c r="L73" s="53"/>
    </row>
    <row r="74" spans="1:12" ht="140.25" x14ac:dyDescent="0.25">
      <c r="A74" s="4"/>
      <c r="B74" s="36"/>
      <c r="C74" s="65" t="s">
        <v>92</v>
      </c>
      <c r="D74" s="62">
        <v>0.99997440000000004</v>
      </c>
      <c r="E74" s="63"/>
      <c r="F74" s="63"/>
      <c r="G74" s="62"/>
      <c r="H74" s="63"/>
      <c r="I74" s="62" t="s">
        <v>159</v>
      </c>
      <c r="J74" s="64"/>
      <c r="K74" s="40" t="s">
        <v>129</v>
      </c>
      <c r="L74" s="53"/>
    </row>
    <row r="75" spans="1:12" ht="38.25" x14ac:dyDescent="0.25">
      <c r="A75" s="11"/>
      <c r="B75" s="35"/>
      <c r="C75" s="65" t="s">
        <v>93</v>
      </c>
      <c r="D75" s="62">
        <v>0.999</v>
      </c>
      <c r="E75" s="62"/>
      <c r="F75" s="63"/>
      <c r="G75" s="62"/>
      <c r="H75" s="63"/>
      <c r="I75" s="63"/>
      <c r="J75" s="78" t="s">
        <v>160</v>
      </c>
      <c r="K75" s="41" t="s">
        <v>162</v>
      </c>
      <c r="L75" s="53"/>
    </row>
    <row r="76" spans="1:12" ht="102" x14ac:dyDescent="0.25">
      <c r="A76" s="11" t="s">
        <v>169</v>
      </c>
      <c r="B76" s="33">
        <v>2.8E-3</v>
      </c>
      <c r="C76" s="65" t="s">
        <v>94</v>
      </c>
      <c r="D76" s="62">
        <v>0.99719999999999998</v>
      </c>
      <c r="E76" s="62">
        <v>2.8E-3</v>
      </c>
      <c r="F76" s="63"/>
      <c r="G76" s="62"/>
      <c r="H76" s="63"/>
      <c r="I76" s="62"/>
      <c r="J76" s="64"/>
      <c r="K76" s="40" t="s">
        <v>137</v>
      </c>
      <c r="L76" s="53"/>
    </row>
    <row r="77" spans="1:12" x14ac:dyDescent="0.25">
      <c r="A77" s="8" t="s">
        <v>170</v>
      </c>
      <c r="B77" s="33">
        <v>0</v>
      </c>
      <c r="C77" s="65"/>
      <c r="D77" s="62">
        <v>1</v>
      </c>
      <c r="E77" s="63"/>
      <c r="F77" s="63"/>
      <c r="G77" s="62"/>
      <c r="H77" s="63"/>
      <c r="I77" s="63"/>
      <c r="J77" s="64"/>
      <c r="K77" s="40"/>
      <c r="L77" s="53"/>
    </row>
    <row r="78" spans="1:12" ht="63.75" x14ac:dyDescent="0.25">
      <c r="A78" s="8" t="s">
        <v>171</v>
      </c>
      <c r="B78" s="36">
        <v>1.1725523999999999E-2</v>
      </c>
      <c r="C78" s="69" t="s">
        <v>69</v>
      </c>
      <c r="D78" s="62">
        <v>0.99999990000000005</v>
      </c>
      <c r="E78" s="63"/>
      <c r="F78" s="63"/>
      <c r="G78" s="62">
        <v>9.9999999999999995E-8</v>
      </c>
      <c r="H78" s="63"/>
      <c r="I78" s="63"/>
      <c r="J78" s="64"/>
      <c r="K78" s="41" t="s">
        <v>158</v>
      </c>
      <c r="L78" s="53"/>
    </row>
    <row r="79" spans="1:12" ht="38.25" x14ac:dyDescent="0.25">
      <c r="A79" s="4"/>
      <c r="B79" s="36"/>
      <c r="C79" s="69" t="s">
        <v>70</v>
      </c>
      <c r="D79" s="62">
        <v>0.99412</v>
      </c>
      <c r="E79" s="63"/>
      <c r="F79" s="63">
        <v>5.8799999999999998E-3</v>
      </c>
      <c r="G79" s="62"/>
      <c r="H79" s="79"/>
      <c r="I79" s="79"/>
      <c r="J79" s="80"/>
      <c r="K79" s="41" t="s">
        <v>157</v>
      </c>
      <c r="L79" s="53"/>
    </row>
    <row r="80" spans="1:12" ht="114.75" x14ac:dyDescent="0.25">
      <c r="A80" s="4"/>
      <c r="B80" s="36"/>
      <c r="C80" s="69" t="s">
        <v>71</v>
      </c>
      <c r="D80" s="62">
        <v>0.99412</v>
      </c>
      <c r="E80" s="63"/>
      <c r="F80" s="63">
        <v>5.8799999999999998E-3</v>
      </c>
      <c r="G80" s="62"/>
      <c r="H80" s="79"/>
      <c r="I80" s="79"/>
      <c r="J80" s="80"/>
      <c r="K80" s="41" t="s">
        <v>150</v>
      </c>
      <c r="L80" s="53"/>
    </row>
    <row r="81" spans="1:12" ht="63.75" x14ac:dyDescent="0.25">
      <c r="A81" s="4"/>
      <c r="B81" s="36"/>
      <c r="C81" s="61" t="s">
        <v>72</v>
      </c>
      <c r="D81" s="62">
        <v>0.999</v>
      </c>
      <c r="E81" s="63">
        <v>1E-3</v>
      </c>
      <c r="F81" s="63"/>
      <c r="G81" s="62"/>
      <c r="H81" s="79"/>
      <c r="I81" s="79"/>
      <c r="J81" s="80"/>
      <c r="K81" s="40" t="s">
        <v>141</v>
      </c>
      <c r="L81" s="53"/>
    </row>
    <row r="82" spans="1:12" ht="114.75" x14ac:dyDescent="0.25">
      <c r="A82" s="11"/>
      <c r="B82" s="35"/>
      <c r="C82" s="69" t="s">
        <v>73</v>
      </c>
      <c r="D82" s="62">
        <v>0.99412</v>
      </c>
      <c r="E82" s="63">
        <v>5.8799999999999998E-3</v>
      </c>
      <c r="F82" s="63"/>
      <c r="G82" s="62"/>
      <c r="H82" s="79"/>
      <c r="I82" s="79"/>
      <c r="J82" s="80"/>
      <c r="K82" s="41" t="s">
        <v>149</v>
      </c>
      <c r="L82" s="53"/>
    </row>
    <row r="83" spans="1:12" x14ac:dyDescent="0.25">
      <c r="A83" s="14" t="s">
        <v>172</v>
      </c>
      <c r="B83" s="38">
        <v>0</v>
      </c>
      <c r="C83" s="12"/>
      <c r="D83" s="52">
        <v>1</v>
      </c>
      <c r="E83" s="52"/>
      <c r="F83" s="52"/>
      <c r="G83" s="52"/>
      <c r="H83" s="52"/>
      <c r="I83" s="52"/>
      <c r="J83" s="52"/>
      <c r="K83" s="47"/>
      <c r="L83" s="53"/>
    </row>
    <row r="84" spans="1:12" x14ac:dyDescent="0.25">
      <c r="A84" s="55" t="s">
        <v>30</v>
      </c>
      <c r="B84" s="56">
        <v>6.1798063E-2</v>
      </c>
      <c r="C84" s="57">
        <f>SUM(E84:J84)</f>
        <v>66</v>
      </c>
      <c r="D84" s="58"/>
      <c r="E84" s="58">
        <v>45</v>
      </c>
      <c r="F84" s="58">
        <v>10</v>
      </c>
      <c r="G84" s="58">
        <v>1</v>
      </c>
      <c r="H84" s="58">
        <v>0</v>
      </c>
      <c r="I84" s="58">
        <v>9</v>
      </c>
      <c r="J84" s="58">
        <v>1</v>
      </c>
      <c r="K84" s="59"/>
      <c r="L84" s="60"/>
    </row>
    <row r="86" spans="1:12" x14ac:dyDescent="0.25">
      <c r="A86" s="54" t="s">
        <v>173</v>
      </c>
    </row>
    <row r="87" spans="1:12" x14ac:dyDescent="0.25">
      <c r="A87" s="54" t="s">
        <v>174</v>
      </c>
    </row>
    <row r="88" spans="1:12" x14ac:dyDescent="0.25">
      <c r="A88" s="54" t="s">
        <v>175</v>
      </c>
    </row>
  </sheetData>
  <mergeCells count="1">
    <mergeCell ref="B4:K4"/>
  </mergeCells>
  <pageMargins left="0.7" right="0.7"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2017-12-28T13:23:23Z</dcterms:modified>
</cp:coreProperties>
</file>